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6_02_1800_5_basil_20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V13" i="1"/>
  <c r="CB13" i="1" s="1"/>
  <c r="X13" i="1"/>
  <c r="Y13" i="1"/>
  <c r="AH13" i="1"/>
  <c r="AJ13" i="1" s="1"/>
  <c r="BG13" i="1"/>
  <c r="E13" i="1" s="1"/>
  <c r="BI13" i="1"/>
  <c r="BJ13" i="1"/>
  <c r="BK13" i="1"/>
  <c r="BP13" i="1"/>
  <c r="BQ13" i="1" s="1"/>
  <c r="BT13" i="1" s="1"/>
  <c r="BS13" i="1"/>
  <c r="CA13" i="1"/>
  <c r="O13" i="1" s="1"/>
  <c r="CC13" i="1"/>
  <c r="P13" i="1" s="1"/>
  <c r="CD13" i="1"/>
  <c r="CE13" i="1"/>
  <c r="Q14" i="1"/>
  <c r="AC14" i="1" s="1"/>
  <c r="V14" i="1"/>
  <c r="CB14" i="1" s="1"/>
  <c r="X14" i="1"/>
  <c r="Y14" i="1"/>
  <c r="AH14" i="1"/>
  <c r="AJ14" i="1" s="1"/>
  <c r="BG14" i="1"/>
  <c r="E14" i="1" s="1"/>
  <c r="BI14" i="1"/>
  <c r="BJ14" i="1"/>
  <c r="BK14" i="1"/>
  <c r="BP14" i="1"/>
  <c r="BQ14" i="1" s="1"/>
  <c r="BT14" i="1" s="1"/>
  <c r="BS14" i="1"/>
  <c r="CA14" i="1"/>
  <c r="O14" i="1" s="1"/>
  <c r="CC14" i="1"/>
  <c r="P14" i="1" s="1"/>
  <c r="CD14" i="1"/>
  <c r="CE14" i="1"/>
  <c r="Q15" i="1"/>
  <c r="V15" i="1"/>
  <c r="CB15" i="1" s="1"/>
  <c r="X15" i="1"/>
  <c r="Y15" i="1"/>
  <c r="AH15" i="1"/>
  <c r="AJ15" i="1" s="1"/>
  <c r="BG15" i="1"/>
  <c r="E15" i="1" s="1"/>
  <c r="BI15" i="1"/>
  <c r="BJ15" i="1"/>
  <c r="BK15" i="1"/>
  <c r="BP15" i="1"/>
  <c r="BQ15" i="1" s="1"/>
  <c r="BS15" i="1"/>
  <c r="CA15" i="1"/>
  <c r="O15" i="1" s="1"/>
  <c r="CC15" i="1"/>
  <c r="P15" i="1" s="1"/>
  <c r="CD15" i="1"/>
  <c r="CE15" i="1"/>
  <c r="Q16" i="1"/>
  <c r="V16" i="1"/>
  <c r="AC16" i="1" s="1"/>
  <c r="X16" i="1"/>
  <c r="Y16" i="1"/>
  <c r="AH16" i="1"/>
  <c r="AJ16" i="1" s="1"/>
  <c r="BG16" i="1"/>
  <c r="BH16" i="1" s="1"/>
  <c r="BI16" i="1"/>
  <c r="BJ16" i="1"/>
  <c r="BK16" i="1"/>
  <c r="BP16" i="1"/>
  <c r="BQ16" i="1" s="1"/>
  <c r="BS16" i="1"/>
  <c r="CA16" i="1"/>
  <c r="O16" i="1" s="1"/>
  <c r="CB16" i="1"/>
  <c r="CC16" i="1"/>
  <c r="P16" i="1" s="1"/>
  <c r="CD16" i="1"/>
  <c r="CE16" i="1"/>
  <c r="Q17" i="1"/>
  <c r="AC17" i="1" s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T17" i="1" s="1"/>
  <c r="BS17" i="1"/>
  <c r="CA17" i="1"/>
  <c r="O17" i="1" s="1"/>
  <c r="CC17" i="1"/>
  <c r="P17" i="1" s="1"/>
  <c r="CD17" i="1"/>
  <c r="CE17" i="1"/>
  <c r="Q18" i="1"/>
  <c r="V18" i="1"/>
  <c r="CB18" i="1" s="1"/>
  <c r="X18" i="1"/>
  <c r="Y18" i="1"/>
  <c r="AH18" i="1"/>
  <c r="AJ18" i="1" s="1"/>
  <c r="BG18" i="1"/>
  <c r="E18" i="1" s="1"/>
  <c r="BI18" i="1"/>
  <c r="BJ18" i="1"/>
  <c r="BK18" i="1"/>
  <c r="BP18" i="1"/>
  <c r="BQ18" i="1"/>
  <c r="BS18" i="1"/>
  <c r="CA18" i="1"/>
  <c r="O18" i="1" s="1"/>
  <c r="CC18" i="1"/>
  <c r="P18" i="1" s="1"/>
  <c r="CD18" i="1"/>
  <c r="CE18" i="1"/>
  <c r="Q19" i="1"/>
  <c r="V19" i="1"/>
  <c r="CB19" i="1" s="1"/>
  <c r="X19" i="1"/>
  <c r="Y19" i="1"/>
  <c r="AH19" i="1"/>
  <c r="AJ19" i="1" s="1"/>
  <c r="BG19" i="1"/>
  <c r="E19" i="1" s="1"/>
  <c r="BI19" i="1"/>
  <c r="BJ19" i="1"/>
  <c r="BK19" i="1"/>
  <c r="BP19" i="1"/>
  <c r="BQ19" i="1" s="1"/>
  <c r="BT19" i="1" s="1"/>
  <c r="BS19" i="1"/>
  <c r="CA19" i="1"/>
  <c r="O19" i="1" s="1"/>
  <c r="CC19" i="1"/>
  <c r="P19" i="1" s="1"/>
  <c r="CD19" i="1"/>
  <c r="CE19" i="1"/>
  <c r="Q20" i="1"/>
  <c r="V20" i="1"/>
  <c r="X20" i="1"/>
  <c r="Y20" i="1"/>
  <c r="AH20" i="1"/>
  <c r="AJ20" i="1" s="1"/>
  <c r="BG20" i="1"/>
  <c r="BH20" i="1" s="1"/>
  <c r="BI20" i="1"/>
  <c r="BJ20" i="1"/>
  <c r="BK20" i="1"/>
  <c r="BP20" i="1"/>
  <c r="BQ20" i="1" s="1"/>
  <c r="BT20" i="1" s="1"/>
  <c r="BS20" i="1"/>
  <c r="CA20" i="1"/>
  <c r="O20" i="1" s="1"/>
  <c r="CC20" i="1"/>
  <c r="P20" i="1" s="1"/>
  <c r="CD20" i="1"/>
  <c r="CE20" i="1"/>
  <c r="Q21" i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S21" i="1"/>
  <c r="CA21" i="1"/>
  <c r="O21" i="1" s="1"/>
  <c r="CC21" i="1"/>
  <c r="P21" i="1" s="1"/>
  <c r="CD21" i="1"/>
  <c r="CE21" i="1"/>
  <c r="Q22" i="1"/>
  <c r="V22" i="1"/>
  <c r="X22" i="1"/>
  <c r="Y22" i="1"/>
  <c r="AC22" i="1"/>
  <c r="AH22" i="1"/>
  <c r="AJ22" i="1" s="1"/>
  <c r="BG22" i="1"/>
  <c r="E22" i="1" s="1"/>
  <c r="BI22" i="1"/>
  <c r="BJ22" i="1"/>
  <c r="BK22" i="1"/>
  <c r="BP22" i="1"/>
  <c r="BQ22" i="1" s="1"/>
  <c r="BT22" i="1" s="1"/>
  <c r="BS22" i="1"/>
  <c r="CA22" i="1"/>
  <c r="O22" i="1" s="1"/>
  <c r="CB22" i="1"/>
  <c r="CC22" i="1"/>
  <c r="P22" i="1" s="1"/>
  <c r="CD22" i="1"/>
  <c r="CE22" i="1"/>
  <c r="Q23" i="1"/>
  <c r="V23" i="1"/>
  <c r="CB23" i="1" s="1"/>
  <c r="X23" i="1"/>
  <c r="Y23" i="1"/>
  <c r="AH23" i="1"/>
  <c r="AJ23" i="1" s="1"/>
  <c r="BG23" i="1"/>
  <c r="E23" i="1" s="1"/>
  <c r="BI23" i="1"/>
  <c r="BJ23" i="1"/>
  <c r="BK23" i="1"/>
  <c r="BP23" i="1"/>
  <c r="BQ23" i="1" s="1"/>
  <c r="BT23" i="1" s="1"/>
  <c r="BS23" i="1"/>
  <c r="CA23" i="1"/>
  <c r="O23" i="1" s="1"/>
  <c r="CC23" i="1"/>
  <c r="P23" i="1" s="1"/>
  <c r="CD23" i="1"/>
  <c r="CE23" i="1"/>
  <c r="Q24" i="1"/>
  <c r="V24" i="1"/>
  <c r="X24" i="1"/>
  <c r="Y24" i="1"/>
  <c r="AH24" i="1"/>
  <c r="AJ24" i="1" s="1"/>
  <c r="BG24" i="1"/>
  <c r="BH24" i="1" s="1"/>
  <c r="BI24" i="1"/>
  <c r="BJ24" i="1"/>
  <c r="BK24" i="1"/>
  <c r="BP24" i="1"/>
  <c r="BQ24" i="1" s="1"/>
  <c r="BT24" i="1" s="1"/>
  <c r="BS24" i="1"/>
  <c r="CA24" i="1"/>
  <c r="O24" i="1" s="1"/>
  <c r="CC24" i="1"/>
  <c r="P24" i="1" s="1"/>
  <c r="CD24" i="1"/>
  <c r="CE24" i="1"/>
  <c r="Q25" i="1"/>
  <c r="AC25" i="1" s="1"/>
  <c r="V25" i="1"/>
  <c r="X25" i="1"/>
  <c r="Y25" i="1"/>
  <c r="AH25" i="1"/>
  <c r="AJ25" i="1" s="1"/>
  <c r="BG25" i="1"/>
  <c r="E25" i="1" s="1"/>
  <c r="BI25" i="1"/>
  <c r="BJ25" i="1"/>
  <c r="BK25" i="1"/>
  <c r="BP25" i="1"/>
  <c r="BQ25" i="1" s="1"/>
  <c r="BT25" i="1" s="1"/>
  <c r="BS25" i="1"/>
  <c r="CA25" i="1"/>
  <c r="O25" i="1" s="1"/>
  <c r="CB25" i="1"/>
  <c r="CC25" i="1"/>
  <c r="P25" i="1" s="1"/>
  <c r="CD25" i="1"/>
  <c r="CE25" i="1"/>
  <c r="E24" i="1" l="1"/>
  <c r="E20" i="1"/>
  <c r="BT18" i="1"/>
  <c r="BH23" i="1"/>
  <c r="AD23" i="1" s="1"/>
  <c r="AC23" i="1"/>
  <c r="BT21" i="1"/>
  <c r="AC18" i="1"/>
  <c r="BT16" i="1"/>
  <c r="BT15" i="1"/>
  <c r="AC24" i="1"/>
  <c r="AC20" i="1"/>
  <c r="BH19" i="1"/>
  <c r="AD19" i="1" s="1"/>
  <c r="AC19" i="1"/>
  <c r="AC15" i="1"/>
  <c r="BH22" i="1"/>
  <c r="AD22" i="1" s="1"/>
  <c r="BH15" i="1"/>
  <c r="AD15" i="1" s="1"/>
  <c r="CB20" i="1"/>
  <c r="BY24" i="1"/>
  <c r="BH18" i="1"/>
  <c r="AD18" i="1" s="1"/>
  <c r="AC13" i="1"/>
  <c r="BY20" i="1"/>
  <c r="BL19" i="1"/>
  <c r="AF19" i="1" s="1"/>
  <c r="BM19" i="1" s="1"/>
  <c r="AE19" i="1" s="1"/>
  <c r="AC21" i="1"/>
  <c r="E16" i="1"/>
  <c r="BY16" i="1" s="1"/>
  <c r="BL15" i="1"/>
  <c r="AF15" i="1" s="1"/>
  <c r="BM15" i="1" s="1"/>
  <c r="AE15" i="1" s="1"/>
  <c r="BY13" i="1"/>
  <c r="W13" i="1"/>
  <c r="BY25" i="1"/>
  <c r="W25" i="1"/>
  <c r="W18" i="1"/>
  <c r="BY18" i="1"/>
  <c r="W19" i="1"/>
  <c r="BY19" i="1"/>
  <c r="BY17" i="1"/>
  <c r="W17" i="1"/>
  <c r="AD16" i="1"/>
  <c r="BL16" i="1"/>
  <c r="AF16" i="1" s="1"/>
  <c r="BM16" i="1" s="1"/>
  <c r="BY21" i="1"/>
  <c r="W21" i="1"/>
  <c r="AD24" i="1"/>
  <c r="BL24" i="1"/>
  <c r="AF24" i="1" s="1"/>
  <c r="BM24" i="1" s="1"/>
  <c r="W15" i="1"/>
  <c r="BY15" i="1"/>
  <c r="W23" i="1"/>
  <c r="BY23" i="1"/>
  <c r="W22" i="1"/>
  <c r="BY22" i="1"/>
  <c r="AD20" i="1"/>
  <c r="BL20" i="1"/>
  <c r="AF20" i="1" s="1"/>
  <c r="BM20" i="1" s="1"/>
  <c r="W14" i="1"/>
  <c r="BY14" i="1"/>
  <c r="W20" i="1"/>
  <c r="W16" i="1"/>
  <c r="CB24" i="1"/>
  <c r="W24" i="1" s="1"/>
  <c r="BH14" i="1"/>
  <c r="BH25" i="1"/>
  <c r="BH21" i="1"/>
  <c r="BH17" i="1"/>
  <c r="BH13" i="1"/>
  <c r="BL23" i="1" l="1"/>
  <c r="AF23" i="1" s="1"/>
  <c r="BM23" i="1" s="1"/>
  <c r="BL22" i="1"/>
  <c r="AF22" i="1" s="1"/>
  <c r="BM22" i="1" s="1"/>
  <c r="BN22" i="1" s="1"/>
  <c r="BO22" i="1" s="1"/>
  <c r="BR22" i="1" s="1"/>
  <c r="F22" i="1" s="1"/>
  <c r="BU22" i="1" s="1"/>
  <c r="G22" i="1" s="1"/>
  <c r="BW22" i="1" s="1"/>
  <c r="BL18" i="1"/>
  <c r="AF18" i="1" s="1"/>
  <c r="BM18" i="1" s="1"/>
  <c r="BN19" i="1"/>
  <c r="BO19" i="1" s="1"/>
  <c r="BR19" i="1" s="1"/>
  <c r="F19" i="1" s="1"/>
  <c r="BU19" i="1" s="1"/>
  <c r="G19" i="1" s="1"/>
  <c r="BV19" i="1" s="1"/>
  <c r="BN15" i="1"/>
  <c r="BO15" i="1" s="1"/>
  <c r="BR15" i="1" s="1"/>
  <c r="F15" i="1" s="1"/>
  <c r="BU15" i="1" s="1"/>
  <c r="G15" i="1" s="1"/>
  <c r="BW15" i="1" s="1"/>
  <c r="AD14" i="1"/>
  <c r="BL14" i="1"/>
  <c r="AF14" i="1" s="1"/>
  <c r="BM14" i="1" s="1"/>
  <c r="AD21" i="1"/>
  <c r="BL21" i="1"/>
  <c r="AF21" i="1" s="1"/>
  <c r="BM21" i="1" s="1"/>
  <c r="AD25" i="1"/>
  <c r="BL25" i="1"/>
  <c r="AF25" i="1" s="1"/>
  <c r="BM25" i="1" s="1"/>
  <c r="BN16" i="1"/>
  <c r="BO16" i="1" s="1"/>
  <c r="BR16" i="1" s="1"/>
  <c r="F16" i="1" s="1"/>
  <c r="BU16" i="1" s="1"/>
  <c r="G16" i="1" s="1"/>
  <c r="AE16" i="1"/>
  <c r="BV15" i="1"/>
  <c r="AD17" i="1"/>
  <c r="BL17" i="1"/>
  <c r="AF17" i="1" s="1"/>
  <c r="BM17" i="1" s="1"/>
  <c r="AD13" i="1"/>
  <c r="BL13" i="1"/>
  <c r="AF13" i="1" s="1"/>
  <c r="BM13" i="1" s="1"/>
  <c r="BN20" i="1"/>
  <c r="BO20" i="1" s="1"/>
  <c r="BR20" i="1" s="1"/>
  <c r="F20" i="1" s="1"/>
  <c r="AE20" i="1"/>
  <c r="AE24" i="1"/>
  <c r="BN24" i="1"/>
  <c r="BO24" i="1" s="1"/>
  <c r="BR24" i="1" s="1"/>
  <c r="F24" i="1" s="1"/>
  <c r="BV22" i="1" l="1"/>
  <c r="BX22" i="1"/>
  <c r="BZ22" i="1" s="1"/>
  <c r="AE22" i="1"/>
  <c r="BN18" i="1"/>
  <c r="BO18" i="1" s="1"/>
  <c r="BR18" i="1" s="1"/>
  <c r="F18" i="1" s="1"/>
  <c r="AE18" i="1"/>
  <c r="BN23" i="1"/>
  <c r="BO23" i="1" s="1"/>
  <c r="BR23" i="1" s="1"/>
  <c r="F23" i="1" s="1"/>
  <c r="AE23" i="1"/>
  <c r="BX19" i="1"/>
  <c r="BZ19" i="1" s="1"/>
  <c r="BW19" i="1"/>
  <c r="BX16" i="1"/>
  <c r="BZ16" i="1" s="1"/>
  <c r="BX15" i="1"/>
  <c r="BZ15" i="1" s="1"/>
  <c r="BN25" i="1"/>
  <c r="BO25" i="1" s="1"/>
  <c r="BR25" i="1" s="1"/>
  <c r="F25" i="1" s="1"/>
  <c r="BU25" i="1" s="1"/>
  <c r="G25" i="1" s="1"/>
  <c r="AE25" i="1"/>
  <c r="BN13" i="1"/>
  <c r="BO13" i="1" s="1"/>
  <c r="BR13" i="1" s="1"/>
  <c r="F13" i="1" s="1"/>
  <c r="BU13" i="1" s="1"/>
  <c r="G13" i="1" s="1"/>
  <c r="AE13" i="1"/>
  <c r="BX25" i="1"/>
  <c r="BZ25" i="1" s="1"/>
  <c r="BN21" i="1"/>
  <c r="BO21" i="1" s="1"/>
  <c r="BR21" i="1" s="1"/>
  <c r="F21" i="1" s="1"/>
  <c r="BU21" i="1" s="1"/>
  <c r="G21" i="1" s="1"/>
  <c r="AE21" i="1"/>
  <c r="BN17" i="1"/>
  <c r="BO17" i="1" s="1"/>
  <c r="BR17" i="1" s="1"/>
  <c r="F17" i="1" s="1"/>
  <c r="BU17" i="1" s="1"/>
  <c r="G17" i="1" s="1"/>
  <c r="AE17" i="1"/>
  <c r="BN14" i="1"/>
  <c r="BO14" i="1" s="1"/>
  <c r="BR14" i="1" s="1"/>
  <c r="F14" i="1" s="1"/>
  <c r="BU14" i="1" s="1"/>
  <c r="G14" i="1" s="1"/>
  <c r="AE14" i="1"/>
  <c r="BU24" i="1"/>
  <c r="G24" i="1" s="1"/>
  <c r="BX24" i="1"/>
  <c r="BZ24" i="1" s="1"/>
  <c r="BX14" i="1"/>
  <c r="BZ14" i="1" s="1"/>
  <c r="BU20" i="1"/>
  <c r="G20" i="1" s="1"/>
  <c r="BX20" i="1"/>
  <c r="BZ20" i="1" s="1"/>
  <c r="BX17" i="1"/>
  <c r="BZ17" i="1" s="1"/>
  <c r="BV16" i="1"/>
  <c r="BW16" i="1"/>
  <c r="BU23" i="1" l="1"/>
  <c r="G23" i="1" s="1"/>
  <c r="BX23" i="1"/>
  <c r="BZ23" i="1" s="1"/>
  <c r="BU18" i="1"/>
  <c r="G18" i="1" s="1"/>
  <c r="BX18" i="1"/>
  <c r="BZ18" i="1" s="1"/>
  <c r="BV21" i="1"/>
  <c r="BW21" i="1"/>
  <c r="BV20" i="1"/>
  <c r="BW20" i="1"/>
  <c r="BV24" i="1"/>
  <c r="BW24" i="1"/>
  <c r="BV13" i="1"/>
  <c r="BW13" i="1"/>
  <c r="BV14" i="1"/>
  <c r="BW14" i="1"/>
  <c r="BX13" i="1"/>
  <c r="BZ13" i="1" s="1"/>
  <c r="BV25" i="1"/>
  <c r="BW25" i="1"/>
  <c r="BV17" i="1"/>
  <c r="BW17" i="1"/>
  <c r="BX21" i="1"/>
  <c r="BZ21" i="1" s="1"/>
  <c r="BV18" i="1" l="1"/>
  <c r="BW18" i="1"/>
  <c r="BV23" i="1"/>
  <c r="BW23" i="1"/>
</calcChain>
</file>

<file path=xl/sharedStrings.xml><?xml version="1.0" encoding="utf-8"?>
<sst xmlns="http://schemas.openxmlformats.org/spreadsheetml/2006/main" count="193" uniqueCount="112">
  <si>
    <t>OPEN 6.3.4</t>
  </si>
  <si>
    <t>Thr Feb  6 2020 17:52:14</t>
  </si>
  <si>
    <t>Unit=</t>
  </si>
  <si>
    <t>PSC-4213</t>
  </si>
  <si>
    <t>LCF=</t>
  </si>
  <si>
    <t>LCF-2205</t>
  </si>
  <si>
    <t>LCFCals=</t>
  </si>
  <si>
    <t>LightSource=</t>
  </si>
  <si>
    <t>6400-40 Fluorometer</t>
  </si>
  <si>
    <t>A/D AvgTime=</t>
  </si>
  <si>
    <t>Config=</t>
  </si>
  <si>
    <t>/User/Configs/UserPrefs/LCF2205.xml</t>
  </si>
  <si>
    <t>Remark=</t>
  </si>
  <si>
    <t>sino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</si>
  <si>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</si>
  <si>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</si>
  <si>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</si>
  <si>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</si>
  <si>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</si>
  <si>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</si>
  <si>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</si>
  <si>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</si>
  <si>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</si>
  <si>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</si>
  <si>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</si>
  <si>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</si>
  <si>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</si>
  <si>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</si>
  <si>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</si>
  <si>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</si>
  <si>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</si>
  <si>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</si>
  <si>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</si>
  <si>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</si>
  <si>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</si>
  <si>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</si>
  <si>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</si>
  <si>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</si>
  <si>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</si>
  <si>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</si>
  <si>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</si>
  <si>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</si>
  <si>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</si>
  <si>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</si>
  <si>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</si>
  <si>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</si>
  <si>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</si>
  <si>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</si>
  <si>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</si>
  <si>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</si>
  <si>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</si>
  <si>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</si>
  <si>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</si>
  <si>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</si>
  <si>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</si>
  <si>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</si>
  <si>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</si>
  <si>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</si>
  <si>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</si>
  <si>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</si>
  <si>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</si>
  <si>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</si>
  <si>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</si>
  <si>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</si>
  <si>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</si>
  <si>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</si>
  <si>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</si>
  <si>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</si>
  <si>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</si>
  <si>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</si>
  <si>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</si>
  <si>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</si>
  <si>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</si>
  <si>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</si>
  <si>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</si>
  <si>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</si>
  <si>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</si>
  <si>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</si>
  <si>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</si>
  <si>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</si>
  <si>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</si>
  <si>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</si>
  <si>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</si>
  <si>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</si>
  <si>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</si>
  <si>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</si>
  <si>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</si>
  <si>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</si>
  <si>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</si>
  <si>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</si>
  <si>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</si>
  <si>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</si>
  <si>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</si>
  <si>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</si>
  <si>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</si>
  <si>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</si>
  <si>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17:54:54</t>
  </si>
  <si>
    <t>18:18:05</t>
  </si>
  <si>
    <t>18:19:35</t>
  </si>
  <si>
    <t>18:21:58</t>
  </si>
  <si>
    <t>18:23:31</t>
  </si>
  <si>
    <t>18:24:57</t>
  </si>
  <si>
    <t>18:26:28</t>
  </si>
  <si>
    <t>18:27:52</t>
  </si>
  <si>
    <t>18:30:15</t>
  </si>
  <si>
    <t>18:32:38</t>
  </si>
  <si>
    <t>18:35:01</t>
  </si>
  <si>
    <t>18:36:23</t>
  </si>
  <si>
    <t>19:01:18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</si>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</sst>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topLeftCell="A11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-2.059999942779541</v>
      </c>
      <c r="C5" s="1">
        <v>-0.31999999284744263</v>
      </c>
      <c r="D5" s="1">
        <v>-2933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257.99999875947833</v>
      </c>
      <c r="D13" s="1">
        <v>0</v>
      </c>
      <c r="E13">
        <f t="shared" ref="E13:E25" si="0">(AN13-AO13*(1000-AP13)/(1000-AQ13))*BG13</f>
        <v>8.6210648109235013</v>
      </c>
      <c r="F13">
        <f t="shared" ref="F13:F25" si="1">IF(BR13&lt;&gt;0,1/(1/BR13-1/AJ13),0)</f>
        <v>0.12010063403742799</v>
      </c>
      <c r="G13">
        <f t="shared" ref="G13:G25" si="2">((BU13-BH13/2)*AO13-E13)/(BU13+BH13/2)</f>
        <v>270.89734921418767</v>
      </c>
      <c r="H13" s="1">
        <v>33</v>
      </c>
      <c r="I13" s="1">
        <v>0</v>
      </c>
      <c r="J13" s="1">
        <v>377.88174438476563</v>
      </c>
      <c r="K13" s="1">
        <v>2120.68603515625</v>
      </c>
      <c r="L13" s="1">
        <v>0</v>
      </c>
      <c r="M13" s="1">
        <v>1596.0484619140625</v>
      </c>
      <c r="N13" s="1">
        <v>440.60211181640625</v>
      </c>
      <c r="O13">
        <f t="shared" ref="O13:O25" si="3">CA13/K13</f>
        <v>0.82181155620382829</v>
      </c>
      <c r="P13">
        <f t="shared" ref="P13:P25" si="4">CC13/M13</f>
        <v>1</v>
      </c>
      <c r="Q13">
        <f t="shared" ref="Q13:Q25" si="5">(M13-N13)/M13</f>
        <v>0.72394189629554617</v>
      </c>
      <c r="R13" s="1">
        <v>-1</v>
      </c>
      <c r="S13" s="1">
        <v>0.87</v>
      </c>
      <c r="T13" s="1">
        <v>0.92</v>
      </c>
      <c r="U13" s="1">
        <v>10.835776329040527</v>
      </c>
      <c r="V13">
        <f t="shared" ref="V13:V25" si="6">(U13*T13+(100-U13)*S13)/100</f>
        <v>0.87541788816452026</v>
      </c>
      <c r="W13">
        <f t="shared" ref="W13:W25" si="7">(E13-R13)/CB13</f>
        <v>2.747563461119092E-2</v>
      </c>
      <c r="X13">
        <f t="shared" ref="X13:X25" si="8">(M13-N13)/(M13-L13)</f>
        <v>0.72394189629554617</v>
      </c>
      <c r="Y13">
        <f t="shared" ref="Y13:Y25" si="9">(K13-M13)/(K13-L13)</f>
        <v>0.24739049748282646</v>
      </c>
      <c r="Z13">
        <f t="shared" ref="Z13:Z24" si="10">($K$25-M13)/M13</f>
        <v>0.32871030282690505</v>
      </c>
      <c r="AA13" s="1">
        <v>0.18635931611061096</v>
      </c>
      <c r="AB13" s="1">
        <v>0.5</v>
      </c>
      <c r="AC13">
        <f t="shared" ref="AC13:AC25" si="11">Q13*AB13*V13*AA13</f>
        <v>5.905276539427938E-2</v>
      </c>
      <c r="AD13">
        <f t="shared" ref="AD13:AD25" si="12">BH13*1000</f>
        <v>2.0245785713632802</v>
      </c>
      <c r="AE13">
        <f t="shared" ref="AE13:AE25" si="13">(BM13-BS13)</f>
        <v>1.7192517557333455</v>
      </c>
      <c r="AF13">
        <f t="shared" ref="AF13:AF25" si="14">(AL13+BL13*D13)</f>
        <v>22.986900329589844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22.973682403564453</v>
      </c>
      <c r="AL13" s="1">
        <v>22.986900329589844</v>
      </c>
      <c r="AM13" s="1">
        <v>23.026094436645508</v>
      </c>
      <c r="AN13" s="1">
        <v>399.88589477539063</v>
      </c>
      <c r="AO13" s="1">
        <v>396.11477661132813</v>
      </c>
      <c r="AP13" s="1">
        <v>9.8978433609008789</v>
      </c>
      <c r="AQ13" s="1">
        <v>10.69941520690918</v>
      </c>
      <c r="AR13" s="1">
        <v>36.087886810302734</v>
      </c>
      <c r="AS13" s="1">
        <v>39.010444641113281</v>
      </c>
      <c r="AT13" s="1">
        <v>499.74728393554688</v>
      </c>
      <c r="AU13" s="1">
        <v>400</v>
      </c>
      <c r="AV13" s="1">
        <v>0.74461662769317627</v>
      </c>
      <c r="AW13" s="1">
        <v>102.64440155029297</v>
      </c>
      <c r="AX13" s="1">
        <v>1.5387940406799316</v>
      </c>
      <c r="AY13" s="1">
        <v>-2.0091619808226824E-3</v>
      </c>
      <c r="AZ13" s="1">
        <v>0.66666668653488159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2.4987364196777344</v>
      </c>
      <c r="BH13">
        <f t="shared" ref="BH13:BH25" si="18">(AQ13-AP13)/(1000-AQ13)*BG13</f>
        <v>2.0245785713632804E-3</v>
      </c>
      <c r="BI13">
        <f t="shared" ref="BI13:BI25" si="19">(AL13+273.15)</f>
        <v>296.13690032958982</v>
      </c>
      <c r="BJ13">
        <f t="shared" ref="BJ13:BJ25" si="20">(AK13+273.15)</f>
        <v>296.12368240356443</v>
      </c>
      <c r="BK13">
        <f t="shared" ref="BK13:BK25" si="21">(AU13*BC13+AV13*BD13)*BE13</f>
        <v>63.999998569488525</v>
      </c>
      <c r="BL13">
        <f t="shared" ref="BL13:BL25" si="22">((BK13+0.00000010773*(BJ13^4-BI13^4))-BH13*44100)/(AH13*51.4+0.00000043092*BI13^3)</f>
        <v>-0.10175299056252145</v>
      </c>
      <c r="BM13">
        <f t="shared" ref="BM13:BM25" si="23">0.61365*EXP(17.502*AF13/(240.97+AF13))</f>
        <v>2.8174868265846422</v>
      </c>
      <c r="BN13">
        <f t="shared" ref="BN13:BN25" si="24">BM13*1000/AW13</f>
        <v>27.449006317252969</v>
      </c>
      <c r="BO13">
        <f t="shared" ref="BO13:BO25" si="25">(BN13-AQ13)</f>
        <v>16.74959111034379</v>
      </c>
      <c r="BP13">
        <f t="shared" ref="BP13:BP25" si="26">IF(D13,AL13,(AK13+AL13)/2)</f>
        <v>22.980291366577148</v>
      </c>
      <c r="BQ13">
        <f t="shared" ref="BQ13:BQ25" si="27">0.61365*EXP(17.502*BP13/(240.97+BP13))</f>
        <v>2.8163598786878801</v>
      </c>
      <c r="BR13">
        <f t="shared" ref="BR13:BR25" si="28">IF(BO13&lt;&gt;0,(1000-(BN13+AQ13)/2)/BO13*BH13,0)</f>
        <v>0.11856775009643455</v>
      </c>
      <c r="BS13">
        <f t="shared" ref="BS13:BS25" si="29">AQ13*AW13/1000</f>
        <v>1.0982350708512967</v>
      </c>
      <c r="BT13">
        <f t="shared" ref="BT13:BT25" si="30">(BQ13-BS13)</f>
        <v>1.7181248078365834</v>
      </c>
      <c r="BU13">
        <f t="shared" ref="BU13:BU25" si="31">1/(1.6/F13+1.37/AJ13)</f>
        <v>7.4241055997998462E-2</v>
      </c>
      <c r="BV13">
        <f t="shared" ref="BV13:BV25" si="32">G13*AW13*0.001</f>
        <v>27.806096291651023</v>
      </c>
      <c r="BW13">
        <f t="shared" ref="BW13:BW25" si="33">G13/AO13</f>
        <v>0.68388599771927949</v>
      </c>
      <c r="BX13">
        <f t="shared" ref="BX13:BX25" si="34">(1-BH13*AW13/BM13/F13)*100</f>
        <v>38.586661247769442</v>
      </c>
      <c r="BY13">
        <f t="shared" ref="BY13:BY25" si="35">(AO13-E13/(AJ13/1.35))</f>
        <v>394.8619468146361</v>
      </c>
      <c r="BZ13">
        <f t="shared" ref="BZ13:BZ25" si="36">E13*BX13/100/BY13</f>
        <v>8.4246686756658685E-3</v>
      </c>
      <c r="CA13">
        <f t="shared" ref="CA13:CA25" si="37">(K13-J13)</f>
        <v>1742.8042907714844</v>
      </c>
      <c r="CB13">
        <f t="shared" ref="CB13:CB25" si="38">AU13*V13</f>
        <v>350.16715526580811</v>
      </c>
      <c r="CC13">
        <f t="shared" ref="CC13:CC25" si="39">(M13-L13)</f>
        <v>1596.0484619140625</v>
      </c>
      <c r="CD13">
        <f t="shared" ref="CD13:CD25" si="40">(M13-N13)/(M13-J13)</f>
        <v>0.94851249297070683</v>
      </c>
      <c r="CE13">
        <f t="shared" ref="CE13:CE25" si="41">(K13-M13)/(K13-J13)</f>
        <v>0.30103068716335729</v>
      </c>
    </row>
    <row r="14" spans="1:83" x14ac:dyDescent="0.25">
      <c r="A14" s="1">
        <v>2</v>
      </c>
      <c r="B14" s="1" t="s">
        <v>97</v>
      </c>
      <c r="C14" s="1">
        <v>1650.4999987250194</v>
      </c>
      <c r="D14" s="1">
        <v>0</v>
      </c>
      <c r="E14">
        <f t="shared" si="0"/>
        <v>14.345407246091129</v>
      </c>
      <c r="F14">
        <f t="shared" si="1"/>
        <v>0.1447263204276194</v>
      </c>
      <c r="G14">
        <f t="shared" si="2"/>
        <v>224.7662116100864</v>
      </c>
      <c r="H14" s="1">
        <v>34</v>
      </c>
      <c r="I14" s="1">
        <v>0</v>
      </c>
      <c r="J14" s="1">
        <v>377.88174438476563</v>
      </c>
      <c r="K14" s="1">
        <v>2120.68603515625</v>
      </c>
      <c r="L14" s="1">
        <v>0</v>
      </c>
      <c r="M14" s="1">
        <v>714.8626708984375</v>
      </c>
      <c r="N14" s="1">
        <v>518.722412109375</v>
      </c>
      <c r="O14">
        <f t="shared" si="3"/>
        <v>0.82181155620382829</v>
      </c>
      <c r="P14">
        <f t="shared" si="4"/>
        <v>1</v>
      </c>
      <c r="Q14">
        <f t="shared" si="5"/>
        <v>0.27437473905659943</v>
      </c>
      <c r="R14" s="1">
        <v>-1</v>
      </c>
      <c r="S14" s="1">
        <v>0.87</v>
      </c>
      <c r="T14" s="1">
        <v>0.92</v>
      </c>
      <c r="U14" s="1">
        <v>9.9992475509643555</v>
      </c>
      <c r="V14">
        <f t="shared" si="6"/>
        <v>0.87499962377548224</v>
      </c>
      <c r="W14">
        <f t="shared" si="7"/>
        <v>1.349047370916236E-2</v>
      </c>
      <c r="X14">
        <f t="shared" si="8"/>
        <v>0.27437473905659943</v>
      </c>
      <c r="Y14">
        <f t="shared" si="9"/>
        <v>0.66290970985444941</v>
      </c>
      <c r="Z14">
        <f t="shared" si="10"/>
        <v>1.9665642388222306</v>
      </c>
      <c r="AA14" s="1">
        <v>1298.5408935546875</v>
      </c>
      <c r="AB14" s="1">
        <v>0.5</v>
      </c>
      <c r="AC14">
        <f t="shared" si="11"/>
        <v>155.87541621331519</v>
      </c>
      <c r="AD14">
        <f t="shared" si="12"/>
        <v>2.4251918043161202</v>
      </c>
      <c r="AE14">
        <f t="shared" si="13"/>
        <v>1.71312803847673</v>
      </c>
      <c r="AF14">
        <f t="shared" si="14"/>
        <v>23.002534866333008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22.999305725097656</v>
      </c>
      <c r="AL14" s="1">
        <v>23.002534866333008</v>
      </c>
      <c r="AM14" s="1">
        <v>23.021949768066406</v>
      </c>
      <c r="AN14" s="1">
        <v>400.00277709960938</v>
      </c>
      <c r="AO14" s="1">
        <v>393.8792724609375</v>
      </c>
      <c r="AP14" s="1">
        <v>9.8266277313232422</v>
      </c>
      <c r="AQ14" s="1">
        <v>10.786749839782715</v>
      </c>
      <c r="AR14" s="1">
        <v>35.767108917236328</v>
      </c>
      <c r="AS14" s="1">
        <v>39.261775970458984</v>
      </c>
      <c r="AT14" s="1">
        <v>499.7347412109375</v>
      </c>
      <c r="AU14" s="1">
        <v>1300</v>
      </c>
      <c r="AV14" s="1">
        <v>0.62686043977737427</v>
      </c>
      <c r="AW14" s="1">
        <v>102.62834930419922</v>
      </c>
      <c r="AX14" s="1">
        <v>1.5943039655685425</v>
      </c>
      <c r="AY14" s="1">
        <v>2.0905409473925829E-3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2.4986737060546873</v>
      </c>
      <c r="BH14">
        <f t="shared" si="18"/>
        <v>2.4251918043161204E-3</v>
      </c>
      <c r="BI14">
        <f t="shared" si="19"/>
        <v>296.15253486633299</v>
      </c>
      <c r="BJ14">
        <f t="shared" si="20"/>
        <v>296.14930572509763</v>
      </c>
      <c r="BK14">
        <f t="shared" si="21"/>
        <v>207.99999535083771</v>
      </c>
      <c r="BL14">
        <f t="shared" si="22"/>
        <v>0.40415066793704219</v>
      </c>
      <c r="BM14">
        <f t="shared" si="23"/>
        <v>2.8201543688909654</v>
      </c>
      <c r="BN14">
        <f t="shared" si="24"/>
        <v>27.479291911163713</v>
      </c>
      <c r="BO14">
        <f t="shared" si="25"/>
        <v>16.692542071380998</v>
      </c>
      <c r="BP14">
        <f t="shared" si="26"/>
        <v>23.000920295715332</v>
      </c>
      <c r="BQ14">
        <f t="shared" si="27"/>
        <v>2.8198787908972989</v>
      </c>
      <c r="BR14">
        <f t="shared" si="28"/>
        <v>0.1425061892146133</v>
      </c>
      <c r="BS14">
        <f t="shared" si="29"/>
        <v>1.1070263304142354</v>
      </c>
      <c r="BT14">
        <f t="shared" si="30"/>
        <v>1.7128524604830635</v>
      </c>
      <c r="BU14">
        <f t="shared" si="31"/>
        <v>8.926320740109922E-2</v>
      </c>
      <c r="BV14">
        <f t="shared" si="32"/>
        <v>23.067385276901508</v>
      </c>
      <c r="BW14">
        <f t="shared" si="33"/>
        <v>0.57064747328733156</v>
      </c>
      <c r="BX14">
        <f t="shared" si="34"/>
        <v>39.019211766605487</v>
      </c>
      <c r="BY14">
        <f t="shared" si="35"/>
        <v>391.79457016049633</v>
      </c>
      <c r="BZ14">
        <f t="shared" si="36"/>
        <v>1.428673406535802E-2</v>
      </c>
      <c r="CA14">
        <f t="shared" si="37"/>
        <v>1742.8042907714844</v>
      </c>
      <c r="CB14">
        <f t="shared" si="38"/>
        <v>1137.4995109081269</v>
      </c>
      <c r="CC14">
        <f t="shared" si="39"/>
        <v>714.8626708984375</v>
      </c>
      <c r="CD14">
        <f t="shared" si="40"/>
        <v>0.58205151495749352</v>
      </c>
      <c r="CE14">
        <f t="shared" si="41"/>
        <v>0.80664442456444663</v>
      </c>
    </row>
    <row r="15" spans="1:83" x14ac:dyDescent="0.25">
      <c r="A15" s="1">
        <v>3</v>
      </c>
      <c r="B15" s="1" t="s">
        <v>98</v>
      </c>
      <c r="C15" s="1">
        <v>1740.4999987250194</v>
      </c>
      <c r="D15" s="1">
        <v>0</v>
      </c>
      <c r="E15">
        <f t="shared" si="0"/>
        <v>13.995560008276227</v>
      </c>
      <c r="F15">
        <f t="shared" si="1"/>
        <v>0.14133639851634788</v>
      </c>
      <c r="G15">
        <f t="shared" si="2"/>
        <v>225.09667128332825</v>
      </c>
      <c r="H15" s="1">
        <v>35</v>
      </c>
      <c r="I15" s="1">
        <v>0</v>
      </c>
      <c r="J15" s="1">
        <v>377.88174438476563</v>
      </c>
      <c r="K15" s="1">
        <v>2120.68603515625</v>
      </c>
      <c r="L15" s="1">
        <v>0</v>
      </c>
      <c r="M15" s="1">
        <v>751.648681640625</v>
      </c>
      <c r="N15" s="1">
        <v>516.52960205078125</v>
      </c>
      <c r="O15">
        <f t="shared" si="3"/>
        <v>0.82181155620382829</v>
      </c>
      <c r="P15">
        <f t="shared" si="4"/>
        <v>1</v>
      </c>
      <c r="Q15">
        <f t="shared" si="5"/>
        <v>0.31280448610200301</v>
      </c>
      <c r="R15" s="1">
        <v>-1</v>
      </c>
      <c r="S15" s="1">
        <v>0.87</v>
      </c>
      <c r="T15" s="1">
        <v>0.92</v>
      </c>
      <c r="U15" s="1">
        <v>10.2666015625</v>
      </c>
      <c r="V15">
        <f t="shared" si="6"/>
        <v>0.87513330078125007</v>
      </c>
      <c r="W15">
        <f t="shared" si="7"/>
        <v>1.5577429481978629E-2</v>
      </c>
      <c r="X15">
        <f t="shared" si="8"/>
        <v>0.31280448610200301</v>
      </c>
      <c r="Y15">
        <f t="shared" si="9"/>
        <v>0.64556343127649995</v>
      </c>
      <c r="Z15">
        <f t="shared" si="10"/>
        <v>1.8213793051927192</v>
      </c>
      <c r="AA15" s="1">
        <v>1099.8349609375</v>
      </c>
      <c r="AB15" s="1">
        <v>0.5</v>
      </c>
      <c r="AC15">
        <f t="shared" si="11"/>
        <v>150.53750297145172</v>
      </c>
      <c r="AD15">
        <f t="shared" si="12"/>
        <v>2.3765615558713176</v>
      </c>
      <c r="AE15">
        <f t="shared" si="13"/>
        <v>1.7184354363195888</v>
      </c>
      <c r="AF15">
        <f t="shared" si="14"/>
        <v>23.001005172729492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22.989124298095703</v>
      </c>
      <c r="AL15" s="1">
        <v>23.001005172729492</v>
      </c>
      <c r="AM15" s="1">
        <v>23.026487350463867</v>
      </c>
      <c r="AN15" s="1">
        <v>400.0107421875</v>
      </c>
      <c r="AO15" s="1">
        <v>394.0345458984375</v>
      </c>
      <c r="AP15" s="1">
        <v>9.7917671203613281</v>
      </c>
      <c r="AQ15" s="1">
        <v>10.732723236083984</v>
      </c>
      <c r="AR15" s="1">
        <v>35.661422729492188</v>
      </c>
      <c r="AS15" s="1">
        <v>39.088367462158203</v>
      </c>
      <c r="AT15" s="1">
        <v>499.71609497070313</v>
      </c>
      <c r="AU15" s="1">
        <v>1100</v>
      </c>
      <c r="AV15" s="1">
        <v>0.75877571105957031</v>
      </c>
      <c r="AW15" s="1">
        <v>102.62612915039063</v>
      </c>
      <c r="AX15" s="1">
        <v>1.6190582513809204</v>
      </c>
      <c r="AY15" s="1">
        <v>1.1025343555957079E-3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2.4985804748535152</v>
      </c>
      <c r="BH15">
        <f t="shared" si="18"/>
        <v>2.3765615558713174E-3</v>
      </c>
      <c r="BI15">
        <f t="shared" si="19"/>
        <v>296.15100517272947</v>
      </c>
      <c r="BJ15">
        <f t="shared" si="20"/>
        <v>296.13912429809568</v>
      </c>
      <c r="BK15">
        <f t="shared" si="21"/>
        <v>175.99999606609344</v>
      </c>
      <c r="BL15">
        <f t="shared" si="22"/>
        <v>0.28431254673728396</v>
      </c>
      <c r="BM15">
        <f t="shared" si="23"/>
        <v>2.8198932772813423</v>
      </c>
      <c r="BN15">
        <f t="shared" si="24"/>
        <v>27.477342277511095</v>
      </c>
      <c r="BO15">
        <f t="shared" si="25"/>
        <v>16.744619041427111</v>
      </c>
      <c r="BP15">
        <f t="shared" si="26"/>
        <v>22.995064735412598</v>
      </c>
      <c r="BQ15">
        <f t="shared" si="27"/>
        <v>2.8188795503278787</v>
      </c>
      <c r="BR15">
        <f t="shared" si="28"/>
        <v>0.13921829237980504</v>
      </c>
      <c r="BS15">
        <f t="shared" si="29"/>
        <v>1.1014578409617535</v>
      </c>
      <c r="BT15">
        <f t="shared" si="30"/>
        <v>1.7174217093661253</v>
      </c>
      <c r="BU15">
        <f t="shared" si="31"/>
        <v>8.7199284152446127E-2</v>
      </c>
      <c r="BV15">
        <f t="shared" si="32"/>
        <v>23.10080005844587</v>
      </c>
      <c r="BW15">
        <f t="shared" si="33"/>
        <v>0.57126126027880553</v>
      </c>
      <c r="BX15">
        <f t="shared" si="34"/>
        <v>38.804382236675274</v>
      </c>
      <c r="BY15">
        <f t="shared" si="35"/>
        <v>392.00068407460077</v>
      </c>
      <c r="BZ15">
        <f t="shared" si="36"/>
        <v>1.3854288582673055E-2</v>
      </c>
      <c r="CA15">
        <f t="shared" si="37"/>
        <v>1742.8042907714844</v>
      </c>
      <c r="CB15">
        <f t="shared" si="38"/>
        <v>962.64663085937502</v>
      </c>
      <c r="CC15">
        <f t="shared" si="39"/>
        <v>751.648681640625</v>
      </c>
      <c r="CD15">
        <f t="shared" si="40"/>
        <v>0.62905264258003302</v>
      </c>
      <c r="CE15">
        <f t="shared" si="41"/>
        <v>0.78553705700919263</v>
      </c>
    </row>
    <row r="16" spans="1:83" x14ac:dyDescent="0.25">
      <c r="A16" s="1">
        <v>4</v>
      </c>
      <c r="B16" s="1" t="s">
        <v>99</v>
      </c>
      <c r="C16" s="1">
        <v>1883.4999987250194</v>
      </c>
      <c r="D16" s="1">
        <v>0</v>
      </c>
      <c r="E16">
        <f t="shared" si="0"/>
        <v>13.470776936293282</v>
      </c>
      <c r="F16">
        <f t="shared" si="1"/>
        <v>0.13761831215344755</v>
      </c>
      <c r="G16">
        <f t="shared" si="2"/>
        <v>227.11837240716866</v>
      </c>
      <c r="H16" s="1">
        <v>36</v>
      </c>
      <c r="I16" s="1">
        <v>0</v>
      </c>
      <c r="J16" s="1">
        <v>377.88174438476563</v>
      </c>
      <c r="K16" s="1">
        <v>2120.68603515625</v>
      </c>
      <c r="L16" s="1">
        <v>0</v>
      </c>
      <c r="M16" s="1">
        <v>814.03106689453125</v>
      </c>
      <c r="N16" s="1">
        <v>522.0771484375</v>
      </c>
      <c r="O16">
        <f t="shared" si="3"/>
        <v>0.82181155620382829</v>
      </c>
      <c r="P16">
        <f t="shared" si="4"/>
        <v>1</v>
      </c>
      <c r="Q16">
        <f t="shared" si="5"/>
        <v>0.35865205927682098</v>
      </c>
      <c r="R16" s="1">
        <v>-1</v>
      </c>
      <c r="S16" s="1">
        <v>0.87</v>
      </c>
      <c r="T16" s="1">
        <v>0.92</v>
      </c>
      <c r="U16" s="1">
        <v>9.9946260452270508</v>
      </c>
      <c r="V16">
        <f t="shared" si="6"/>
        <v>0.87499731302261352</v>
      </c>
      <c r="W16">
        <f t="shared" si="7"/>
        <v>1.8375646188881874E-2</v>
      </c>
      <c r="X16">
        <f t="shared" si="8"/>
        <v>0.35865205927682098</v>
      </c>
      <c r="Y16">
        <f t="shared" si="9"/>
        <v>0.6161472969597056</v>
      </c>
      <c r="Z16">
        <f t="shared" si="10"/>
        <v>1.6051659714247903</v>
      </c>
      <c r="AA16" s="1">
        <v>902.53326416015625</v>
      </c>
      <c r="AB16" s="1">
        <v>0.5</v>
      </c>
      <c r="AC16">
        <f t="shared" si="11"/>
        <v>141.61630863750267</v>
      </c>
      <c r="AD16">
        <f t="shared" si="12"/>
        <v>2.3241052095070254</v>
      </c>
      <c r="AE16">
        <f t="shared" si="13"/>
        <v>1.7253127003348714</v>
      </c>
      <c r="AF16">
        <f t="shared" si="14"/>
        <v>22.987026214599609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22.951623916625977</v>
      </c>
      <c r="AL16" s="1">
        <v>22.987026214599609</v>
      </c>
      <c r="AM16" s="1">
        <v>23.026096343994141</v>
      </c>
      <c r="AN16" s="1">
        <v>399.98062133789063</v>
      </c>
      <c r="AO16" s="1">
        <v>394.22213745117188</v>
      </c>
      <c r="AP16" s="1">
        <v>9.722224235534668</v>
      </c>
      <c r="AQ16" s="1">
        <v>10.642561912536621</v>
      </c>
      <c r="AR16" s="1">
        <v>35.488319396972656</v>
      </c>
      <c r="AS16" s="1">
        <v>38.847763061523438</v>
      </c>
      <c r="AT16" s="1">
        <v>499.6798095703125</v>
      </c>
      <c r="AU16" s="1">
        <v>900</v>
      </c>
      <c r="AV16" s="1">
        <v>0.87107747793197632</v>
      </c>
      <c r="AW16" s="1">
        <v>102.62525177001953</v>
      </c>
      <c r="AX16" s="1">
        <v>1.6182602643966675</v>
      </c>
      <c r="AY16" s="1">
        <v>3.3540164586156607E-3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2.4983990478515619</v>
      </c>
      <c r="BH16">
        <f t="shared" si="18"/>
        <v>2.3241052095070254E-3</v>
      </c>
      <c r="BI16">
        <f t="shared" si="19"/>
        <v>296.13702621459959</v>
      </c>
      <c r="BJ16">
        <f t="shared" si="20"/>
        <v>296.10162391662595</v>
      </c>
      <c r="BK16">
        <f t="shared" si="21"/>
        <v>143.99999678134918</v>
      </c>
      <c r="BL16">
        <f t="shared" si="22"/>
        <v>0.16448482875365469</v>
      </c>
      <c r="BM16">
        <f t="shared" si="23"/>
        <v>2.8175082960869626</v>
      </c>
      <c r="BN16">
        <f t="shared" si="24"/>
        <v>27.454337480222939</v>
      </c>
      <c r="BO16">
        <f t="shared" si="25"/>
        <v>16.811775567686318</v>
      </c>
      <c r="BP16">
        <f t="shared" si="26"/>
        <v>22.969325065612793</v>
      </c>
      <c r="BQ16">
        <f t="shared" si="27"/>
        <v>2.8144907957669787</v>
      </c>
      <c r="BR16">
        <f t="shared" si="28"/>
        <v>0.13560938873801501</v>
      </c>
      <c r="BS16">
        <f t="shared" si="29"/>
        <v>1.0921955957520912</v>
      </c>
      <c r="BT16">
        <f t="shared" si="30"/>
        <v>1.7222952000148875</v>
      </c>
      <c r="BU16">
        <f t="shared" si="31"/>
        <v>8.4934096430895334E-2</v>
      </c>
      <c r="BV16">
        <f t="shared" si="32"/>
        <v>23.308080149882741</v>
      </c>
      <c r="BW16">
        <f t="shared" si="33"/>
        <v>0.5761177540043636</v>
      </c>
      <c r="BX16">
        <f t="shared" si="34"/>
        <v>38.486761898712061</v>
      </c>
      <c r="BY16">
        <f t="shared" si="35"/>
        <v>392.26453811738702</v>
      </c>
      <c r="BZ16">
        <f t="shared" si="36"/>
        <v>1.3216758951140108E-2</v>
      </c>
      <c r="CA16">
        <f t="shared" si="37"/>
        <v>1742.8042907714844</v>
      </c>
      <c r="CB16">
        <f t="shared" si="38"/>
        <v>787.49758172035217</v>
      </c>
      <c r="CC16">
        <f t="shared" si="39"/>
        <v>814.03106689453125</v>
      </c>
      <c r="CD16">
        <f t="shared" si="40"/>
        <v>0.66938982451473195</v>
      </c>
      <c r="CE16">
        <f t="shared" si="41"/>
        <v>0.74974279968251856</v>
      </c>
    </row>
    <row r="17" spans="1:83" x14ac:dyDescent="0.25">
      <c r="A17" s="1">
        <v>5</v>
      </c>
      <c r="B17" s="1" t="s">
        <v>100</v>
      </c>
      <c r="C17" s="1">
        <v>1976.4999987250194</v>
      </c>
      <c r="D17" s="1">
        <v>0</v>
      </c>
      <c r="E17">
        <f t="shared" si="0"/>
        <v>12.897307356416423</v>
      </c>
      <c r="F17">
        <f t="shared" si="1"/>
        <v>0.13276871839357374</v>
      </c>
      <c r="G17">
        <f t="shared" si="2"/>
        <v>228.56315296258961</v>
      </c>
      <c r="H17" s="1">
        <v>37</v>
      </c>
      <c r="I17" s="1">
        <v>0</v>
      </c>
      <c r="J17" s="1">
        <v>377.88174438476563</v>
      </c>
      <c r="K17" s="1">
        <v>2120.68603515625</v>
      </c>
      <c r="L17" s="1">
        <v>0</v>
      </c>
      <c r="M17" s="1">
        <v>917.870361328125</v>
      </c>
      <c r="N17" s="1">
        <v>536.01153564453125</v>
      </c>
      <c r="O17">
        <f t="shared" si="3"/>
        <v>0.82181155620382829</v>
      </c>
      <c r="P17">
        <f t="shared" si="4"/>
        <v>1</v>
      </c>
      <c r="Q17">
        <f t="shared" si="5"/>
        <v>0.41602697044390663</v>
      </c>
      <c r="R17" s="1">
        <v>-1</v>
      </c>
      <c r="S17" s="1">
        <v>0.87</v>
      </c>
      <c r="T17" s="1">
        <v>0.92</v>
      </c>
      <c r="U17" s="1">
        <v>10.405758857727051</v>
      </c>
      <c r="V17">
        <f t="shared" si="6"/>
        <v>0.87520287942886343</v>
      </c>
      <c r="W17">
        <f t="shared" si="7"/>
        <v>2.2684221784562478E-2</v>
      </c>
      <c r="X17">
        <f t="shared" si="8"/>
        <v>0.41602697044390663</v>
      </c>
      <c r="Y17">
        <f t="shared" si="9"/>
        <v>0.56718234283063163</v>
      </c>
      <c r="Z17">
        <f t="shared" si="10"/>
        <v>1.3104417840529183</v>
      </c>
      <c r="AA17" s="1">
        <v>701.1533203125</v>
      </c>
      <c r="AB17" s="1">
        <v>0.5</v>
      </c>
      <c r="AC17">
        <f t="shared" si="11"/>
        <v>127.64776743598699</v>
      </c>
      <c r="AD17">
        <f t="shared" si="12"/>
        <v>2.2533942074507163</v>
      </c>
      <c r="AE17">
        <f t="shared" si="13"/>
        <v>1.7330606463952734</v>
      </c>
      <c r="AF17">
        <f t="shared" si="14"/>
        <v>22.990034103393555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22.932249069213867</v>
      </c>
      <c r="AL17" s="1">
        <v>22.990034103393555</v>
      </c>
      <c r="AM17" s="1">
        <v>23.027116775512695</v>
      </c>
      <c r="AN17" s="1">
        <v>399.97061157226563</v>
      </c>
      <c r="AO17" s="1">
        <v>394.45379638671875</v>
      </c>
      <c r="AP17" s="1">
        <v>9.6800212860107422</v>
      </c>
      <c r="AQ17" s="1">
        <v>10.572229385375977</v>
      </c>
      <c r="AR17" s="1">
        <v>35.375194549560547</v>
      </c>
      <c r="AS17" s="1">
        <v>38.635730743408203</v>
      </c>
      <c r="AT17" s="1">
        <v>499.78717041015625</v>
      </c>
      <c r="AU17" s="1">
        <v>700</v>
      </c>
      <c r="AV17" s="1">
        <v>0.75552546977996826</v>
      </c>
      <c r="AW17" s="1">
        <v>102.62364196777344</v>
      </c>
      <c r="AX17" s="1">
        <v>1.6075974702835083</v>
      </c>
      <c r="AY17" s="1">
        <v>1.3869201065972447E-3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2.4989358520507814</v>
      </c>
      <c r="BH17">
        <f t="shared" si="18"/>
        <v>2.2533942074507165E-3</v>
      </c>
      <c r="BI17">
        <f t="shared" si="19"/>
        <v>296.14003410339353</v>
      </c>
      <c r="BJ17">
        <f t="shared" si="20"/>
        <v>296.08224906921384</v>
      </c>
      <c r="BK17">
        <f t="shared" si="21"/>
        <v>111.99999749660492</v>
      </c>
      <c r="BL17">
        <f t="shared" si="22"/>
        <v>4.79272285006326E-2</v>
      </c>
      <c r="BM17">
        <f t="shared" si="23"/>
        <v>2.8180213296412711</v>
      </c>
      <c r="BN17">
        <f t="shared" si="24"/>
        <v>27.459767316835286</v>
      </c>
      <c r="BO17">
        <f t="shared" si="25"/>
        <v>16.88753793145931</v>
      </c>
      <c r="BP17">
        <f t="shared" si="26"/>
        <v>22.961141586303711</v>
      </c>
      <c r="BQ17">
        <f t="shared" si="27"/>
        <v>2.813096720696973</v>
      </c>
      <c r="BR17">
        <f t="shared" si="28"/>
        <v>0.13089792460507133</v>
      </c>
      <c r="BS17">
        <f t="shared" si="29"/>
        <v>1.0849606832459977</v>
      </c>
      <c r="BT17">
        <f t="shared" si="30"/>
        <v>1.7281360374509753</v>
      </c>
      <c r="BU17">
        <f t="shared" si="31"/>
        <v>8.197725000108147E-2</v>
      </c>
      <c r="BV17">
        <f t="shared" si="32"/>
        <v>23.455983176658233</v>
      </c>
      <c r="BW17">
        <f t="shared" si="33"/>
        <v>0.57944214266988181</v>
      </c>
      <c r="BX17">
        <f t="shared" si="34"/>
        <v>38.192018949934123</v>
      </c>
      <c r="BY17">
        <f t="shared" si="35"/>
        <v>392.57953476038927</v>
      </c>
      <c r="BZ17">
        <f t="shared" si="36"/>
        <v>1.2547118821668157E-2</v>
      </c>
      <c r="CA17">
        <f t="shared" si="37"/>
        <v>1742.8042907714844</v>
      </c>
      <c r="CB17">
        <f t="shared" si="38"/>
        <v>612.64201560020445</v>
      </c>
      <c r="CC17">
        <f t="shared" si="39"/>
        <v>917.870361328125</v>
      </c>
      <c r="CD17">
        <f t="shared" si="40"/>
        <v>0.70716088025175494</v>
      </c>
      <c r="CE17">
        <f t="shared" si="41"/>
        <v>0.69016106983284764</v>
      </c>
    </row>
    <row r="18" spans="1:83" x14ac:dyDescent="0.25">
      <c r="A18" s="1">
        <v>6</v>
      </c>
      <c r="B18" s="1" t="s">
        <v>101</v>
      </c>
      <c r="C18" s="1">
        <v>2062.4999987250194</v>
      </c>
      <c r="D18" s="1">
        <v>0</v>
      </c>
      <c r="E18">
        <f t="shared" si="0"/>
        <v>12.542201705292104</v>
      </c>
      <c r="F18">
        <f t="shared" si="1"/>
        <v>0.13071761854079192</v>
      </c>
      <c r="G18">
        <f t="shared" si="2"/>
        <v>230.73183838911376</v>
      </c>
      <c r="H18" s="1">
        <v>38</v>
      </c>
      <c r="I18" s="1">
        <v>0</v>
      </c>
      <c r="J18" s="1">
        <v>377.88174438476563</v>
      </c>
      <c r="K18" s="1">
        <v>2120.68603515625</v>
      </c>
      <c r="L18" s="1">
        <v>0</v>
      </c>
      <c r="M18" s="1">
        <v>1048.1429443359375</v>
      </c>
      <c r="N18" s="1">
        <v>556.667724609375</v>
      </c>
      <c r="O18">
        <f t="shared" si="3"/>
        <v>0.82181155620382829</v>
      </c>
      <c r="P18">
        <f t="shared" si="4"/>
        <v>1</v>
      </c>
      <c r="Q18">
        <f t="shared" si="5"/>
        <v>0.46890094751145039</v>
      </c>
      <c r="R18" s="1">
        <v>-1</v>
      </c>
      <c r="S18" s="1">
        <v>0.87</v>
      </c>
      <c r="T18" s="1">
        <v>0.92</v>
      </c>
      <c r="U18" s="1">
        <v>10.058019638061523</v>
      </c>
      <c r="V18">
        <f t="shared" si="6"/>
        <v>0.87502900981903065</v>
      </c>
      <c r="W18">
        <f t="shared" si="7"/>
        <v>2.8138706994188866E-2</v>
      </c>
      <c r="X18">
        <f t="shared" si="8"/>
        <v>0.46890094751145039</v>
      </c>
      <c r="Y18">
        <f t="shared" si="9"/>
        <v>0.50575288988560185</v>
      </c>
      <c r="Z18">
        <f t="shared" si="10"/>
        <v>1.0232794072757261</v>
      </c>
      <c r="AA18" s="1">
        <v>549.385498046875</v>
      </c>
      <c r="AB18" s="1">
        <v>0.5</v>
      </c>
      <c r="AC18">
        <f t="shared" si="11"/>
        <v>112.70696557690886</v>
      </c>
      <c r="AD18">
        <f t="shared" si="12"/>
        <v>2.2258243242776734</v>
      </c>
      <c r="AE18">
        <f t="shared" si="13"/>
        <v>1.7383972806098629</v>
      </c>
      <c r="AF18">
        <f t="shared" si="14"/>
        <v>23.000360488891602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22.949472427368164</v>
      </c>
      <c r="AL18" s="1">
        <v>23.000360488891602</v>
      </c>
      <c r="AM18" s="1">
        <v>23.024408340454102</v>
      </c>
      <c r="AN18" s="1">
        <v>400.09323120117188</v>
      </c>
      <c r="AO18" s="1">
        <v>394.72232055664063</v>
      </c>
      <c r="AP18" s="1">
        <v>9.6557703018188477</v>
      </c>
      <c r="AQ18" s="1">
        <v>10.537144660949707</v>
      </c>
      <c r="AR18" s="1">
        <v>35.250633239746094</v>
      </c>
      <c r="AS18" s="1">
        <v>38.468292236328125</v>
      </c>
      <c r="AT18" s="1">
        <v>499.75823974609375</v>
      </c>
      <c r="AU18" s="1">
        <v>550</v>
      </c>
      <c r="AV18" s="1">
        <v>0.80020582675933838</v>
      </c>
      <c r="AW18" s="1">
        <v>102.62609100341797</v>
      </c>
      <c r="AX18" s="1">
        <v>1.5426133871078491</v>
      </c>
      <c r="AY18" s="1">
        <v>1.7706786748021841E-3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2.4987911987304687</v>
      </c>
      <c r="BH18">
        <f t="shared" si="18"/>
        <v>2.2258243242776732E-3</v>
      </c>
      <c r="BI18">
        <f t="shared" si="19"/>
        <v>296.15036048889158</v>
      </c>
      <c r="BJ18">
        <f t="shared" si="20"/>
        <v>296.09947242736814</v>
      </c>
      <c r="BK18">
        <f t="shared" si="21"/>
        <v>87.999998033046722</v>
      </c>
      <c r="BL18">
        <f t="shared" si="22"/>
        <v>-4.2923689962958325E-2</v>
      </c>
      <c r="BM18">
        <f t="shared" si="23"/>
        <v>2.8197832475006672</v>
      </c>
      <c r="BN18">
        <f t="shared" si="24"/>
        <v>27.476280348695674</v>
      </c>
      <c r="BO18">
        <f t="shared" si="25"/>
        <v>16.939135687745967</v>
      </c>
      <c r="BP18">
        <f t="shared" si="26"/>
        <v>22.974916458129883</v>
      </c>
      <c r="BQ18">
        <f t="shared" si="27"/>
        <v>2.8154436502300757</v>
      </c>
      <c r="BR18">
        <f t="shared" si="28"/>
        <v>0.12890378597294533</v>
      </c>
      <c r="BS18">
        <f t="shared" si="29"/>
        <v>1.0813859668908044</v>
      </c>
      <c r="BT18">
        <f t="shared" si="30"/>
        <v>1.7340576833392713</v>
      </c>
      <c r="BU18">
        <f t="shared" si="31"/>
        <v>8.0725887689746506E-2</v>
      </c>
      <c r="BV18">
        <f t="shared" si="32"/>
        <v>23.679106643907119</v>
      </c>
      <c r="BW18">
        <f t="shared" si="33"/>
        <v>0.58454216134454684</v>
      </c>
      <c r="BX18">
        <f t="shared" si="34"/>
        <v>38.027528265291785</v>
      </c>
      <c r="BY18">
        <f t="shared" si="35"/>
        <v>392.89966356969842</v>
      </c>
      <c r="BZ18">
        <f t="shared" si="36"/>
        <v>1.2139204333331733E-2</v>
      </c>
      <c r="CA18">
        <f t="shared" si="37"/>
        <v>1742.8042907714844</v>
      </c>
      <c r="CB18">
        <f t="shared" si="38"/>
        <v>481.26595540046685</v>
      </c>
      <c r="CC18">
        <f t="shared" si="39"/>
        <v>1048.1429443359375</v>
      </c>
      <c r="CD18">
        <f t="shared" si="40"/>
        <v>0.73325924246005314</v>
      </c>
      <c r="CE18">
        <f t="shared" si="41"/>
        <v>0.61541223905613152</v>
      </c>
    </row>
    <row r="19" spans="1:83" x14ac:dyDescent="0.25">
      <c r="A19" s="1">
        <v>7</v>
      </c>
      <c r="B19" s="1" t="s">
        <v>102</v>
      </c>
      <c r="C19" s="1">
        <v>2153.4999987250194</v>
      </c>
      <c r="D19" s="1">
        <v>0</v>
      </c>
      <c r="E19">
        <f t="shared" si="0"/>
        <v>10.968566810031136</v>
      </c>
      <c r="F19">
        <f t="shared" si="1"/>
        <v>0.12829236930714782</v>
      </c>
      <c r="G19">
        <f t="shared" si="2"/>
        <v>247.89709505770716</v>
      </c>
      <c r="H19" s="1">
        <v>39</v>
      </c>
      <c r="I19" s="1">
        <v>0</v>
      </c>
      <c r="J19" s="1">
        <v>377.88174438476563</v>
      </c>
      <c r="K19" s="1">
        <v>2120.68603515625</v>
      </c>
      <c r="L19" s="1">
        <v>0</v>
      </c>
      <c r="M19" s="1">
        <v>1231.571044921875</v>
      </c>
      <c r="N19" s="1">
        <v>578.55352783203125</v>
      </c>
      <c r="O19">
        <f t="shared" si="3"/>
        <v>0.82181155620382829</v>
      </c>
      <c r="P19">
        <f t="shared" si="4"/>
        <v>1</v>
      </c>
      <c r="Q19">
        <f t="shared" si="5"/>
        <v>0.53023130072960434</v>
      </c>
      <c r="R19" s="1">
        <v>-1</v>
      </c>
      <c r="S19" s="1">
        <v>0.87</v>
      </c>
      <c r="T19" s="1">
        <v>0.92</v>
      </c>
      <c r="U19" s="1">
        <v>10.835776329040527</v>
      </c>
      <c r="V19">
        <f t="shared" si="6"/>
        <v>0.87541788816452026</v>
      </c>
      <c r="W19">
        <f t="shared" si="7"/>
        <v>3.4179581465731496E-2</v>
      </c>
      <c r="X19">
        <f t="shared" si="8"/>
        <v>0.53023130072960434</v>
      </c>
      <c r="Y19">
        <f t="shared" si="9"/>
        <v>0.41925819074338644</v>
      </c>
      <c r="Z19">
        <f t="shared" si="10"/>
        <v>0.72193560728831219</v>
      </c>
      <c r="AA19" s="1">
        <v>398.53720092773438</v>
      </c>
      <c r="AB19" s="1">
        <v>0.5</v>
      </c>
      <c r="AC19">
        <f t="shared" si="11"/>
        <v>92.49529648161861</v>
      </c>
      <c r="AD19">
        <f t="shared" si="12"/>
        <v>2.1859736426842904</v>
      </c>
      <c r="AE19">
        <f t="shared" si="13"/>
        <v>1.7391434185144141</v>
      </c>
      <c r="AF19">
        <f t="shared" si="14"/>
        <v>22.994338989257813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22.982316970825195</v>
      </c>
      <c r="AL19" s="1">
        <v>22.994338989257813</v>
      </c>
      <c r="AM19" s="1">
        <v>23.025199890136719</v>
      </c>
      <c r="AN19" s="1">
        <v>399.91476440429688</v>
      </c>
      <c r="AO19" s="1">
        <v>395.17886352539063</v>
      </c>
      <c r="AP19" s="1">
        <v>9.6540203094482422</v>
      </c>
      <c r="AQ19" s="1">
        <v>10.519747734069824</v>
      </c>
      <c r="AR19" s="1">
        <v>35.174610137939453</v>
      </c>
      <c r="AS19" s="1">
        <v>38.328903198242188</v>
      </c>
      <c r="AT19" s="1">
        <v>499.69024658203125</v>
      </c>
      <c r="AU19" s="1">
        <v>400</v>
      </c>
      <c r="AV19" s="1">
        <v>0.85905718803405762</v>
      </c>
      <c r="AW19" s="1">
        <v>102.62720489501953</v>
      </c>
      <c r="AX19" s="1">
        <v>1.5980027914047241</v>
      </c>
      <c r="AY19" s="1">
        <v>7.8200449934229255E-4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2.4984512329101563</v>
      </c>
      <c r="BH19">
        <f t="shared" si="18"/>
        <v>2.1859736426842902E-3</v>
      </c>
      <c r="BI19">
        <f t="shared" si="19"/>
        <v>296.14433898925779</v>
      </c>
      <c r="BJ19">
        <f t="shared" si="20"/>
        <v>296.13231697082517</v>
      </c>
      <c r="BK19">
        <f t="shared" si="21"/>
        <v>63.999998569488525</v>
      </c>
      <c r="BL19">
        <f t="shared" si="22"/>
        <v>-0.13017632569718729</v>
      </c>
      <c r="BM19">
        <f t="shared" si="23"/>
        <v>2.8187557246627155</v>
      </c>
      <c r="BN19">
        <f t="shared" si="24"/>
        <v>27.465969939901473</v>
      </c>
      <c r="BO19">
        <f t="shared" si="25"/>
        <v>16.946222205831649</v>
      </c>
      <c r="BP19">
        <f t="shared" si="26"/>
        <v>22.988327980041504</v>
      </c>
      <c r="BQ19">
        <f t="shared" si="27"/>
        <v>2.8177303186511105</v>
      </c>
      <c r="BR19">
        <f t="shared" si="28"/>
        <v>0.12654476778484891</v>
      </c>
      <c r="BS19">
        <f t="shared" si="29"/>
        <v>1.0796123061483014</v>
      </c>
      <c r="BT19">
        <f t="shared" si="30"/>
        <v>1.7381180125028091</v>
      </c>
      <c r="BU19">
        <f t="shared" si="31"/>
        <v>7.9245655992006767E-2</v>
      </c>
      <c r="BV19">
        <f t="shared" si="32"/>
        <v>25.440985967367446</v>
      </c>
      <c r="BW19">
        <f t="shared" si="33"/>
        <v>0.62730352743620243</v>
      </c>
      <c r="BX19">
        <f t="shared" si="34"/>
        <v>37.963233260828389</v>
      </c>
      <c r="BY19">
        <f t="shared" si="35"/>
        <v>393.58489020214148</v>
      </c>
      <c r="BZ19">
        <f t="shared" si="36"/>
        <v>1.0579731862479074E-2</v>
      </c>
      <c r="CA19">
        <f t="shared" si="37"/>
        <v>1742.8042907714844</v>
      </c>
      <c r="CB19">
        <f t="shared" si="38"/>
        <v>350.16715526580811</v>
      </c>
      <c r="CC19">
        <f t="shared" si="39"/>
        <v>1231.571044921875</v>
      </c>
      <c r="CD19">
        <f t="shared" si="40"/>
        <v>0.76493581058001958</v>
      </c>
      <c r="CE19">
        <f t="shared" si="41"/>
        <v>0.51016341590528902</v>
      </c>
    </row>
    <row r="20" spans="1:83" x14ac:dyDescent="0.25">
      <c r="A20" s="1">
        <v>8</v>
      </c>
      <c r="B20" s="1" t="s">
        <v>103</v>
      </c>
      <c r="C20" s="1">
        <v>2237.4999987250194</v>
      </c>
      <c r="D20" s="1">
        <v>0</v>
      </c>
      <c r="E20">
        <f t="shared" si="0"/>
        <v>8.5162181056086137</v>
      </c>
      <c r="F20">
        <f t="shared" si="1"/>
        <v>0.12604835619573984</v>
      </c>
      <c r="G20">
        <f t="shared" si="2"/>
        <v>277.59568961375675</v>
      </c>
      <c r="H20" s="1">
        <v>40</v>
      </c>
      <c r="I20" s="1">
        <v>0</v>
      </c>
      <c r="J20" s="1">
        <v>377.88174438476563</v>
      </c>
      <c r="K20" s="1">
        <v>2120.68603515625</v>
      </c>
      <c r="L20" s="1">
        <v>0</v>
      </c>
      <c r="M20" s="1">
        <v>1380.709228515625</v>
      </c>
      <c r="N20" s="1">
        <v>571.74560546875</v>
      </c>
      <c r="O20">
        <f t="shared" si="3"/>
        <v>0.82181155620382829</v>
      </c>
      <c r="P20">
        <f t="shared" si="4"/>
        <v>1</v>
      </c>
      <c r="Q20">
        <f t="shared" si="5"/>
        <v>0.58590440792271437</v>
      </c>
      <c r="R20" s="1">
        <v>-1</v>
      </c>
      <c r="S20" s="1">
        <v>0.87</v>
      </c>
      <c r="T20" s="1">
        <v>0.92</v>
      </c>
      <c r="U20" s="1">
        <v>10.133500099182129</v>
      </c>
      <c r="V20">
        <f t="shared" si="6"/>
        <v>0.87506675004959111</v>
      </c>
      <c r="W20">
        <f t="shared" si="7"/>
        <v>4.3499392955197162E-2</v>
      </c>
      <c r="X20">
        <f t="shared" si="8"/>
        <v>0.58590440792271437</v>
      </c>
      <c r="Y20">
        <f t="shared" si="9"/>
        <v>0.34893274835287169</v>
      </c>
      <c r="Z20">
        <f t="shared" si="10"/>
        <v>0.5359396398300027</v>
      </c>
      <c r="AA20" s="1">
        <v>250.13768005371094</v>
      </c>
      <c r="AB20" s="1">
        <v>0.5</v>
      </c>
      <c r="AC20">
        <f t="shared" si="11"/>
        <v>64.123477918136388</v>
      </c>
      <c r="AD20">
        <f t="shared" si="12"/>
        <v>2.1510534712555591</v>
      </c>
      <c r="AE20">
        <f t="shared" si="13"/>
        <v>1.741404285421813</v>
      </c>
      <c r="AF20">
        <f t="shared" si="14"/>
        <v>23.014303207397461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23.022750854492188</v>
      </c>
      <c r="AL20" s="1">
        <v>23.014303207397461</v>
      </c>
      <c r="AM20" s="1">
        <v>23.028392791748047</v>
      </c>
      <c r="AN20" s="1">
        <v>400.00833129882813</v>
      </c>
      <c r="AO20" s="1">
        <v>396.25909423828125</v>
      </c>
      <c r="AP20" s="1">
        <v>9.6789751052856445</v>
      </c>
      <c r="AQ20" s="1">
        <v>10.530744552612305</v>
      </c>
      <c r="AR20" s="1">
        <v>35.179939270019531</v>
      </c>
      <c r="AS20" s="1">
        <v>38.275844573974609</v>
      </c>
      <c r="AT20" s="1">
        <v>499.75994873046875</v>
      </c>
      <c r="AU20" s="1">
        <v>250</v>
      </c>
      <c r="AV20" s="1">
        <v>0.85472917556762695</v>
      </c>
      <c r="AW20" s="1">
        <v>102.62896728515625</v>
      </c>
      <c r="AX20" s="1">
        <v>1.6143404245376587</v>
      </c>
      <c r="AY20" s="1">
        <v>3.6264811642467976E-3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2.4987997436523437</v>
      </c>
      <c r="BH20">
        <f t="shared" si="18"/>
        <v>2.1510534712555593E-3</v>
      </c>
      <c r="BI20">
        <f t="shared" si="19"/>
        <v>296.16430320739744</v>
      </c>
      <c r="BJ20">
        <f t="shared" si="20"/>
        <v>296.17275085449216</v>
      </c>
      <c r="BK20">
        <f t="shared" si="21"/>
        <v>39.999999105930328</v>
      </c>
      <c r="BL20">
        <f t="shared" si="22"/>
        <v>-0.21912011540756643</v>
      </c>
      <c r="BM20">
        <f t="shared" si="23"/>
        <v>2.8221637236001986</v>
      </c>
      <c r="BN20">
        <f t="shared" si="24"/>
        <v>27.498705270596467</v>
      </c>
      <c r="BO20">
        <f t="shared" si="25"/>
        <v>16.967960717984162</v>
      </c>
      <c r="BP20">
        <f t="shared" si="26"/>
        <v>23.018527030944824</v>
      </c>
      <c r="BQ20">
        <f t="shared" si="27"/>
        <v>2.8228852147042036</v>
      </c>
      <c r="BR20">
        <f t="shared" si="28"/>
        <v>0.12436095393555192</v>
      </c>
      <c r="BS20">
        <f t="shared" si="29"/>
        <v>1.0807594381783856</v>
      </c>
      <c r="BT20">
        <f t="shared" si="30"/>
        <v>1.742125776525818</v>
      </c>
      <c r="BU20">
        <f t="shared" si="31"/>
        <v>7.787545765109706E-2</v>
      </c>
      <c r="BV20">
        <f t="shared" si="32"/>
        <v>28.489358947870631</v>
      </c>
      <c r="BW20">
        <f t="shared" si="33"/>
        <v>0.70054086745282618</v>
      </c>
      <c r="BX20">
        <f t="shared" si="34"/>
        <v>37.941428631903932</v>
      </c>
      <c r="BY20">
        <f t="shared" si="35"/>
        <v>395.0215009673995</v>
      </c>
      <c r="BZ20">
        <f t="shared" si="36"/>
        <v>8.1797441576311487E-3</v>
      </c>
      <c r="CA20">
        <f t="shared" si="37"/>
        <v>1742.8042907714844</v>
      </c>
      <c r="CB20">
        <f t="shared" si="38"/>
        <v>218.76668751239777</v>
      </c>
      <c r="CC20">
        <f t="shared" si="39"/>
        <v>1380.709228515625</v>
      </c>
      <c r="CD20">
        <f t="shared" si="40"/>
        <v>0.80668274039975651</v>
      </c>
      <c r="CE20">
        <f t="shared" si="41"/>
        <v>0.42458973193889754</v>
      </c>
    </row>
    <row r="21" spans="1:83" x14ac:dyDescent="0.25">
      <c r="A21" s="1">
        <v>9</v>
      </c>
      <c r="B21" s="1" t="s">
        <v>104</v>
      </c>
      <c r="C21" s="1">
        <v>2380.4999987250194</v>
      </c>
      <c r="D21" s="1">
        <v>0</v>
      </c>
      <c r="E21">
        <f t="shared" si="0"/>
        <v>5.688930768003055</v>
      </c>
      <c r="F21">
        <f t="shared" si="1"/>
        <v>0.12016839873741263</v>
      </c>
      <c r="G21">
        <f t="shared" si="2"/>
        <v>311.13396403986371</v>
      </c>
      <c r="H21" s="1">
        <v>41</v>
      </c>
      <c r="I21" s="1">
        <v>0</v>
      </c>
      <c r="J21" s="1">
        <v>377.88174438476563</v>
      </c>
      <c r="K21" s="1">
        <v>2120.68603515625</v>
      </c>
      <c r="L21" s="1">
        <v>0</v>
      </c>
      <c r="M21" s="1">
        <v>1469.6202392578125</v>
      </c>
      <c r="N21" s="1">
        <v>539.8511962890625</v>
      </c>
      <c r="O21">
        <f t="shared" si="3"/>
        <v>0.82181155620382829</v>
      </c>
      <c r="P21">
        <f t="shared" si="4"/>
        <v>1</v>
      </c>
      <c r="Q21">
        <f t="shared" si="5"/>
        <v>0.63265938922990195</v>
      </c>
      <c r="R21" s="1">
        <v>-1</v>
      </c>
      <c r="S21" s="1">
        <v>0.87</v>
      </c>
      <c r="T21" s="1">
        <v>0.92</v>
      </c>
      <c r="U21" s="1">
        <v>8.734858512878418</v>
      </c>
      <c r="V21">
        <f t="shared" si="6"/>
        <v>0.87436742925643929</v>
      </c>
      <c r="W21">
        <f t="shared" si="7"/>
        <v>5.1000151989431648E-2</v>
      </c>
      <c r="X21">
        <f t="shared" si="8"/>
        <v>0.63265938922990195</v>
      </c>
      <c r="Y21">
        <f t="shared" si="9"/>
        <v>0.30700715952536917</v>
      </c>
      <c r="Z21">
        <f t="shared" si="10"/>
        <v>0.44301635109981796</v>
      </c>
      <c r="AA21" s="1">
        <v>152.87896728515625</v>
      </c>
      <c r="AB21" s="1">
        <v>0.5</v>
      </c>
      <c r="AC21">
        <f t="shared" si="11"/>
        <v>42.284546184573301</v>
      </c>
      <c r="AD21">
        <f t="shared" si="12"/>
        <v>2.0418406553203274</v>
      </c>
      <c r="AE21">
        <f t="shared" si="13"/>
        <v>1.7327033250318433</v>
      </c>
      <c r="AF21">
        <f t="shared" si="14"/>
        <v>22.998434066772461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23.095226287841797</v>
      </c>
      <c r="AL21" s="1">
        <v>22.998434066772461</v>
      </c>
      <c r="AM21" s="1">
        <v>23.023777008056641</v>
      </c>
      <c r="AN21" s="1">
        <v>400.0594482421875</v>
      </c>
      <c r="AO21" s="1">
        <v>397.457763671875</v>
      </c>
      <c r="AP21" s="1">
        <v>9.7809238433837891</v>
      </c>
      <c r="AQ21" s="1">
        <v>10.589475631713867</v>
      </c>
      <c r="AR21" s="1">
        <v>35.393791198730469</v>
      </c>
      <c r="AS21" s="1">
        <v>38.319656372070313</v>
      </c>
      <c r="AT21" s="1">
        <v>499.71286010742188</v>
      </c>
      <c r="AU21" s="1">
        <v>150</v>
      </c>
      <c r="AV21" s="1">
        <v>0.57779836654663086</v>
      </c>
      <c r="AW21" s="1">
        <v>102.62558746337891</v>
      </c>
      <c r="AX21" s="1">
        <v>1.6710070371627808</v>
      </c>
      <c r="AY21" s="1">
        <v>2.4788295850157738E-3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2.498564300537109</v>
      </c>
      <c r="BH21">
        <f t="shared" si="18"/>
        <v>2.0418406553203276E-3</v>
      </c>
      <c r="BI21">
        <f t="shared" si="19"/>
        <v>296.14843406677244</v>
      </c>
      <c r="BJ21">
        <f t="shared" si="20"/>
        <v>296.24522628784177</v>
      </c>
      <c r="BK21">
        <f t="shared" si="21"/>
        <v>23.999999463558197</v>
      </c>
      <c r="BL21">
        <f t="shared" si="22"/>
        <v>-0.25990941207932267</v>
      </c>
      <c r="BM21">
        <f t="shared" si="23"/>
        <v>2.8194544826656145</v>
      </c>
      <c r="BN21">
        <f t="shared" si="24"/>
        <v>27.473211626405682</v>
      </c>
      <c r="BO21">
        <f t="shared" si="25"/>
        <v>16.883735994691815</v>
      </c>
      <c r="BP21">
        <f t="shared" si="26"/>
        <v>23.046830177307129</v>
      </c>
      <c r="BQ21">
        <f t="shared" si="27"/>
        <v>2.8277239724379082</v>
      </c>
      <c r="BR21">
        <f t="shared" si="28"/>
        <v>0.11863379555347656</v>
      </c>
      <c r="BS21">
        <f t="shared" si="29"/>
        <v>1.0867511576337712</v>
      </c>
      <c r="BT21">
        <f t="shared" si="30"/>
        <v>1.740972814804137</v>
      </c>
      <c r="BU21">
        <f t="shared" si="31"/>
        <v>7.4282486338308987E-2</v>
      </c>
      <c r="BV21">
        <f t="shared" si="32"/>
        <v>31.930305839400823</v>
      </c>
      <c r="BW21">
        <f t="shared" si="33"/>
        <v>0.78281013098217722</v>
      </c>
      <c r="BX21">
        <f t="shared" si="34"/>
        <v>38.152501156698705</v>
      </c>
      <c r="BY21">
        <f t="shared" si="35"/>
        <v>396.63103726002373</v>
      </c>
      <c r="BZ21">
        <f t="shared" si="36"/>
        <v>5.4722630686192012E-3</v>
      </c>
      <c r="CA21">
        <f t="shared" si="37"/>
        <v>1742.8042907714844</v>
      </c>
      <c r="CB21">
        <f t="shared" si="38"/>
        <v>131.1551143884659</v>
      </c>
      <c r="CC21">
        <f t="shared" si="39"/>
        <v>1469.6202392578125</v>
      </c>
      <c r="CD21">
        <f t="shared" si="40"/>
        <v>0.8516407979887789</v>
      </c>
      <c r="CE21">
        <f t="shared" si="41"/>
        <v>0.37357367051823775</v>
      </c>
    </row>
    <row r="22" spans="1:83" x14ac:dyDescent="0.25">
      <c r="A22" s="1">
        <v>10</v>
      </c>
      <c r="B22" s="1" t="s">
        <v>105</v>
      </c>
      <c r="C22" s="1">
        <v>2522.9999987594783</v>
      </c>
      <c r="D22" s="1">
        <v>0</v>
      </c>
      <c r="E22">
        <f t="shared" si="0"/>
        <v>3.5353365720642813</v>
      </c>
      <c r="F22">
        <f t="shared" si="1"/>
        <v>0.10905024100526235</v>
      </c>
      <c r="G22">
        <f t="shared" si="2"/>
        <v>335.74091962256267</v>
      </c>
      <c r="H22" s="1">
        <v>42</v>
      </c>
      <c r="I22" s="1">
        <v>0</v>
      </c>
      <c r="J22" s="1">
        <v>377.88174438476563</v>
      </c>
      <c r="K22" s="1">
        <v>2120.68603515625</v>
      </c>
      <c r="L22" s="1">
        <v>0</v>
      </c>
      <c r="M22" s="1">
        <v>1537.4407958984375</v>
      </c>
      <c r="N22" s="1">
        <v>520.14288330078125</v>
      </c>
      <c r="O22">
        <f t="shared" si="3"/>
        <v>0.82181155620382829</v>
      </c>
      <c r="P22">
        <f t="shared" si="4"/>
        <v>1</v>
      </c>
      <c r="Q22">
        <f t="shared" si="5"/>
        <v>0.66168265816257055</v>
      </c>
      <c r="R22" s="1">
        <v>-1</v>
      </c>
      <c r="S22" s="1">
        <v>0.87</v>
      </c>
      <c r="T22" s="1">
        <v>0.92</v>
      </c>
      <c r="U22" s="1">
        <v>7.8194737434387207</v>
      </c>
      <c r="V22">
        <f t="shared" si="6"/>
        <v>0.87390973687171936</v>
      </c>
      <c r="W22">
        <f t="shared" si="7"/>
        <v>5.1897082509907086E-2</v>
      </c>
      <c r="X22">
        <f t="shared" si="8"/>
        <v>0.66168265816257055</v>
      </c>
      <c r="Y22">
        <f t="shared" si="9"/>
        <v>0.27502667985213547</v>
      </c>
      <c r="Z22">
        <f t="shared" si="10"/>
        <v>0.37936110503492931</v>
      </c>
      <c r="AA22" s="1">
        <v>97.243400573730469</v>
      </c>
      <c r="AB22" s="1">
        <v>0.5</v>
      </c>
      <c r="AC22">
        <f t="shared" si="11"/>
        <v>28.115542810403092</v>
      </c>
      <c r="AD22">
        <f t="shared" si="12"/>
        <v>1.8525523233853729</v>
      </c>
      <c r="AE22">
        <f t="shared" si="13"/>
        <v>1.7302983296272403</v>
      </c>
      <c r="AF22">
        <f t="shared" si="14"/>
        <v>23.002904891967773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23.088014602661133</v>
      </c>
      <c r="AL22" s="1">
        <v>23.002904891967773</v>
      </c>
      <c r="AM22" s="1">
        <v>23.022436141967773</v>
      </c>
      <c r="AN22" s="1">
        <v>399.91827392578125</v>
      </c>
      <c r="AO22" s="1">
        <v>398.20819091796875</v>
      </c>
      <c r="AP22" s="1">
        <v>9.8866682052612305</v>
      </c>
      <c r="AQ22" s="1">
        <v>10.62019157409668</v>
      </c>
      <c r="AR22" s="1">
        <v>35.792572021484375</v>
      </c>
      <c r="AS22" s="1">
        <v>38.448135375976563</v>
      </c>
      <c r="AT22" s="1">
        <v>499.74627685546875</v>
      </c>
      <c r="AU22" s="1">
        <v>100</v>
      </c>
      <c r="AV22" s="1">
        <v>0.78493314981460571</v>
      </c>
      <c r="AW22" s="1">
        <v>102.6270751953125</v>
      </c>
      <c r="AX22" s="1">
        <v>1.6952334642410278</v>
      </c>
      <c r="AY22" s="1">
        <v>5.9734736569225788E-3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2.4987313842773435</v>
      </c>
      <c r="BH22">
        <f t="shared" si="18"/>
        <v>1.8525523233853729E-3</v>
      </c>
      <c r="BI22">
        <f t="shared" si="19"/>
        <v>296.15290489196775</v>
      </c>
      <c r="BJ22">
        <f t="shared" si="20"/>
        <v>296.23801460266111</v>
      </c>
      <c r="BK22">
        <f t="shared" si="21"/>
        <v>15.999999642372131</v>
      </c>
      <c r="BL22">
        <f t="shared" si="22"/>
        <v>-0.2590415427957688</v>
      </c>
      <c r="BM22">
        <f t="shared" si="23"/>
        <v>2.8202175288906846</v>
      </c>
      <c r="BN22">
        <f t="shared" si="24"/>
        <v>27.480248497031106</v>
      </c>
      <c r="BO22">
        <f t="shared" si="25"/>
        <v>16.860056922934426</v>
      </c>
      <c r="BP22">
        <f t="shared" si="26"/>
        <v>23.045459747314453</v>
      </c>
      <c r="BQ22">
        <f t="shared" si="27"/>
        <v>2.8274895141714009</v>
      </c>
      <c r="BR22">
        <f t="shared" si="28"/>
        <v>0.10778497381734814</v>
      </c>
      <c r="BS22">
        <f t="shared" si="29"/>
        <v>1.0899191992634443</v>
      </c>
      <c r="BT22">
        <f t="shared" si="30"/>
        <v>1.7375703149079567</v>
      </c>
      <c r="BU22">
        <f t="shared" si="31"/>
        <v>6.7478153753828471E-2</v>
      </c>
      <c r="BV22">
        <f t="shared" si="32"/>
        <v>34.456108604248115</v>
      </c>
      <c r="BW22">
        <f t="shared" si="33"/>
        <v>0.84312911507067823</v>
      </c>
      <c r="BX22">
        <f t="shared" si="34"/>
        <v>38.180826035576551</v>
      </c>
      <c r="BY22">
        <f t="shared" si="35"/>
        <v>397.69442897603267</v>
      </c>
      <c r="BZ22">
        <f t="shared" si="36"/>
        <v>3.3941152000228959E-3</v>
      </c>
      <c r="CA22">
        <f t="shared" si="37"/>
        <v>1742.8042907714844</v>
      </c>
      <c r="CB22">
        <f t="shared" si="38"/>
        <v>87.390973687171936</v>
      </c>
      <c r="CC22">
        <f t="shared" si="39"/>
        <v>1537.4407958984375</v>
      </c>
      <c r="CD22">
        <f t="shared" si="40"/>
        <v>0.87731445092829907</v>
      </c>
      <c r="CE22">
        <f t="shared" si="41"/>
        <v>0.33465905629577503</v>
      </c>
    </row>
    <row r="23" spans="1:83" x14ac:dyDescent="0.25">
      <c r="A23" s="1">
        <v>11</v>
      </c>
      <c r="B23" s="1" t="s">
        <v>106</v>
      </c>
      <c r="C23" s="1">
        <v>2665.4999987939373</v>
      </c>
      <c r="D23" s="1">
        <v>0</v>
      </c>
      <c r="E23">
        <f t="shared" si="0"/>
        <v>1.754412940660512</v>
      </c>
      <c r="F23">
        <f t="shared" si="1"/>
        <v>9.3083250035255707E-2</v>
      </c>
      <c r="G23">
        <f t="shared" si="2"/>
        <v>358.02018846551556</v>
      </c>
      <c r="H23" s="1">
        <v>43</v>
      </c>
      <c r="I23" s="1">
        <v>0</v>
      </c>
      <c r="J23" s="1">
        <v>377.88174438476563</v>
      </c>
      <c r="K23" s="1">
        <v>2120.68603515625</v>
      </c>
      <c r="L23" s="1">
        <v>0</v>
      </c>
      <c r="M23" s="1">
        <v>1606.99560546875</v>
      </c>
      <c r="N23" s="1">
        <v>501.53778076171875</v>
      </c>
      <c r="O23">
        <f t="shared" si="3"/>
        <v>0.82181155620382829</v>
      </c>
      <c r="P23">
        <f t="shared" si="4"/>
        <v>1</v>
      </c>
      <c r="Q23">
        <f t="shared" si="5"/>
        <v>0.68790345222168581</v>
      </c>
      <c r="R23" s="1">
        <v>-1</v>
      </c>
      <c r="S23" s="1">
        <v>0.87</v>
      </c>
      <c r="T23" s="1">
        <v>0.92</v>
      </c>
      <c r="U23" s="1">
        <v>7.3489532470703125</v>
      </c>
      <c r="V23">
        <f t="shared" si="6"/>
        <v>0.87367447662353515</v>
      </c>
      <c r="W23">
        <f t="shared" si="7"/>
        <v>6.3053528845329512E-2</v>
      </c>
      <c r="X23">
        <f t="shared" si="8"/>
        <v>0.68790345222168581</v>
      </c>
      <c r="Y23">
        <f t="shared" si="9"/>
        <v>0.24222842097871022</v>
      </c>
      <c r="Z23">
        <f t="shared" si="10"/>
        <v>0.31965888888517519</v>
      </c>
      <c r="AA23" s="1">
        <v>46.806449890136719</v>
      </c>
      <c r="AB23" s="1">
        <v>0.5</v>
      </c>
      <c r="AC23">
        <f t="shared" si="11"/>
        <v>14.065424516824498</v>
      </c>
      <c r="AD23">
        <f t="shared" si="12"/>
        <v>1.5914139202087247</v>
      </c>
      <c r="AE23">
        <f t="shared" si="13"/>
        <v>1.7384870340266936</v>
      </c>
      <c r="AF23">
        <f t="shared" si="14"/>
        <v>23.00615119934082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23.020641326904297</v>
      </c>
      <c r="AL23" s="1">
        <v>23.00615119934082</v>
      </c>
      <c r="AM23" s="1">
        <v>23.019069671630859</v>
      </c>
      <c r="AN23" s="1">
        <v>399.8326416015625</v>
      </c>
      <c r="AO23" s="1">
        <v>398.87652587890625</v>
      </c>
      <c r="AP23" s="1">
        <v>9.9155187606811523</v>
      </c>
      <c r="AQ23" s="1">
        <v>10.545660972595215</v>
      </c>
      <c r="AR23" s="1">
        <v>36.044113159179688</v>
      </c>
      <c r="AS23" s="1">
        <v>38.334758758544922</v>
      </c>
      <c r="AT23" s="1">
        <v>499.77017211914063</v>
      </c>
      <c r="AU23" s="1">
        <v>50</v>
      </c>
      <c r="AV23" s="1">
        <v>0.64103835821151733</v>
      </c>
      <c r="AW23" s="1">
        <v>102.62843322753906</v>
      </c>
      <c r="AX23" s="1">
        <v>1.6937289237976074</v>
      </c>
      <c r="AY23" s="1">
        <v>6.9176587276160717E-3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2.4988508605957032</v>
      </c>
      <c r="BH23">
        <f t="shared" si="18"/>
        <v>1.5914139202087248E-3</v>
      </c>
      <c r="BI23">
        <f t="shared" si="19"/>
        <v>296.1561511993408</v>
      </c>
      <c r="BJ23">
        <f t="shared" si="20"/>
        <v>296.17064132690427</v>
      </c>
      <c r="BK23">
        <f t="shared" si="21"/>
        <v>7.9999998211860657</v>
      </c>
      <c r="BL23">
        <f t="shared" si="22"/>
        <v>-0.24813703101868162</v>
      </c>
      <c r="BM23">
        <f t="shared" si="23"/>
        <v>2.8207716969929462</v>
      </c>
      <c r="BN23">
        <f t="shared" si="24"/>
        <v>27.485284616388618</v>
      </c>
      <c r="BO23">
        <f t="shared" si="25"/>
        <v>16.939623643793404</v>
      </c>
      <c r="BP23">
        <f t="shared" si="26"/>
        <v>23.013396263122559</v>
      </c>
      <c r="BQ23">
        <f t="shared" si="27"/>
        <v>2.8220088252360647</v>
      </c>
      <c r="BR23">
        <f t="shared" si="28"/>
        <v>9.2159806199485356E-2</v>
      </c>
      <c r="BS23">
        <f t="shared" si="29"/>
        <v>1.0822846629662526</v>
      </c>
      <c r="BT23">
        <f t="shared" si="30"/>
        <v>1.7397241622698121</v>
      </c>
      <c r="BU23">
        <f t="shared" si="31"/>
        <v>5.7682138770767326E-2</v>
      </c>
      <c r="BV23">
        <f t="shared" si="32"/>
        <v>36.743051006044119</v>
      </c>
      <c r="BW23">
        <f t="shared" si="33"/>
        <v>0.89757146695116841</v>
      </c>
      <c r="BX23">
        <f t="shared" si="34"/>
        <v>37.796993596343206</v>
      </c>
      <c r="BY23">
        <f t="shared" si="35"/>
        <v>398.62157120034072</v>
      </c>
      <c r="BZ23">
        <f t="shared" si="36"/>
        <v>1.6635209801568898E-3</v>
      </c>
      <c r="CA23">
        <f t="shared" si="37"/>
        <v>1742.8042907714844</v>
      </c>
      <c r="CB23">
        <f t="shared" si="38"/>
        <v>43.683723831176756</v>
      </c>
      <c r="CC23">
        <f t="shared" si="39"/>
        <v>1606.99560546875</v>
      </c>
      <c r="CD23">
        <f t="shared" si="40"/>
        <v>0.89939415680505141</v>
      </c>
      <c r="CE23">
        <f t="shared" si="41"/>
        <v>0.29474934874076164</v>
      </c>
    </row>
    <row r="24" spans="1:83" x14ac:dyDescent="0.25">
      <c r="A24" s="1">
        <v>12</v>
      </c>
      <c r="B24" s="1" t="s">
        <v>107</v>
      </c>
      <c r="C24" s="1">
        <v>2746.9999988283962</v>
      </c>
      <c r="D24" s="1">
        <v>0</v>
      </c>
      <c r="E24">
        <f t="shared" si="0"/>
        <v>-0.7163528109734778</v>
      </c>
      <c r="F24">
        <f t="shared" si="1"/>
        <v>8.3771139759933014E-2</v>
      </c>
      <c r="G24">
        <f t="shared" si="2"/>
        <v>402.65009366726309</v>
      </c>
      <c r="H24" s="1">
        <v>44</v>
      </c>
      <c r="I24" s="1">
        <v>0</v>
      </c>
      <c r="J24" s="1">
        <v>377.88174438476563</v>
      </c>
      <c r="K24" s="1">
        <v>2120.68603515625</v>
      </c>
      <c r="L24" s="1">
        <v>0</v>
      </c>
      <c r="M24" s="1">
        <v>1664.035888671875</v>
      </c>
      <c r="N24" s="1">
        <v>453.16970825195313</v>
      </c>
      <c r="O24">
        <f t="shared" si="3"/>
        <v>0.82181155620382829</v>
      </c>
      <c r="P24">
        <f t="shared" si="4"/>
        <v>1</v>
      </c>
      <c r="Q24">
        <f t="shared" si="5"/>
        <v>0.72766830851608399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0.72766830851608399</v>
      </c>
      <c r="Y24">
        <f t="shared" si="9"/>
        <v>0.21533133095334853</v>
      </c>
      <c r="Z24">
        <f t="shared" si="10"/>
        <v>0.27442325588833505</v>
      </c>
      <c r="AA24" s="1">
        <v>4.6487219631671906E-2</v>
      </c>
      <c r="AB24" s="1">
        <v>0.5</v>
      </c>
      <c r="AC24">
        <f t="shared" si="11"/>
        <v>1.471486526749256E-2</v>
      </c>
      <c r="AD24">
        <f t="shared" si="12"/>
        <v>1.4403512587646534</v>
      </c>
      <c r="AE24">
        <f t="shared" si="13"/>
        <v>1.7467413797362377</v>
      </c>
      <c r="AF24">
        <f t="shared" si="14"/>
        <v>23.009529113769531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22.982221603393555</v>
      </c>
      <c r="AL24" s="1">
        <v>23.009529113769531</v>
      </c>
      <c r="AM24" s="1">
        <v>23.024551391601563</v>
      </c>
      <c r="AN24" s="1">
        <v>399.93185424804688</v>
      </c>
      <c r="AO24" s="1">
        <v>399.98797607421875</v>
      </c>
      <c r="AP24" s="1">
        <v>9.9001855850219727</v>
      </c>
      <c r="AQ24" s="1">
        <v>10.470598220825195</v>
      </c>
      <c r="AR24" s="1">
        <v>36.073032379150391</v>
      </c>
      <c r="AS24" s="1">
        <v>38.151424407958984</v>
      </c>
      <c r="AT24" s="1">
        <v>499.73294067382813</v>
      </c>
      <c r="AU24" s="1">
        <v>0</v>
      </c>
      <c r="AV24" s="1">
        <v>0.96046876907348633</v>
      </c>
      <c r="AW24" s="1">
        <v>102.63091278076172</v>
      </c>
      <c r="AX24" s="1">
        <v>1.5974643230438232</v>
      </c>
      <c r="AY24" s="1">
        <v>6.512204185128212E-3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2.4986647033691405</v>
      </c>
      <c r="BH24">
        <f t="shared" si="18"/>
        <v>1.4403512587646535E-3</v>
      </c>
      <c r="BI24">
        <f t="shared" si="19"/>
        <v>296.15952911376951</v>
      </c>
      <c r="BJ24">
        <f t="shared" si="20"/>
        <v>296.13222160339353</v>
      </c>
      <c r="BK24">
        <f t="shared" si="21"/>
        <v>0</v>
      </c>
      <c r="BL24">
        <f t="shared" si="22"/>
        <v>-0.25536228299984803</v>
      </c>
      <c r="BM24">
        <f t="shared" si="23"/>
        <v>2.8213484325001472</v>
      </c>
      <c r="BN24">
        <f t="shared" si="24"/>
        <v>27.490240085139458</v>
      </c>
      <c r="BO24">
        <f t="shared" si="25"/>
        <v>17.019641864314263</v>
      </c>
      <c r="BP24">
        <f t="shared" si="26"/>
        <v>22.995875358581543</v>
      </c>
      <c r="BQ24">
        <f t="shared" si="27"/>
        <v>2.8190178632014002</v>
      </c>
      <c r="BR24">
        <f t="shared" si="28"/>
        <v>8.3022474821194264E-2</v>
      </c>
      <c r="BS24">
        <f t="shared" si="29"/>
        <v>1.0746070527639096</v>
      </c>
      <c r="BT24">
        <f t="shared" si="30"/>
        <v>1.7444108104374907</v>
      </c>
      <c r="BU24">
        <f t="shared" si="31"/>
        <v>5.1955794249126747E-2</v>
      </c>
      <c r="BV24">
        <f t="shared" si="32"/>
        <v>41.324346644330411</v>
      </c>
      <c r="BW24">
        <f t="shared" si="33"/>
        <v>1.006655494045527</v>
      </c>
      <c r="BX24">
        <f t="shared" si="34"/>
        <v>37.454587748178106</v>
      </c>
      <c r="BY24">
        <f t="shared" si="35"/>
        <v>400.09207784890839</v>
      </c>
      <c r="BZ24">
        <f t="shared" si="36"/>
        <v>-6.7061310890021092E-4</v>
      </c>
      <c r="CA24">
        <f t="shared" si="37"/>
        <v>1742.8042907714844</v>
      </c>
      <c r="CB24">
        <f t="shared" si="38"/>
        <v>0</v>
      </c>
      <c r="CC24">
        <f t="shared" si="39"/>
        <v>1664.035888671875</v>
      </c>
      <c r="CD24">
        <f t="shared" si="40"/>
        <v>0.94146272108859996</v>
      </c>
      <c r="CE24">
        <f t="shared" si="41"/>
        <v>0.26202032488813209</v>
      </c>
    </row>
    <row r="25" spans="1:83" x14ac:dyDescent="0.25">
      <c r="A25" s="1">
        <v>13</v>
      </c>
      <c r="B25" s="1" t="s">
        <v>108</v>
      </c>
      <c r="C25" s="1">
        <v>4240.9999988283962</v>
      </c>
      <c r="D25" s="1">
        <v>0</v>
      </c>
      <c r="E25">
        <f t="shared" si="0"/>
        <v>-1.5840171324116601</v>
      </c>
      <c r="F25">
        <f t="shared" si="1"/>
        <v>2.9976294323181357E-2</v>
      </c>
      <c r="G25">
        <f t="shared" si="2"/>
        <v>472.75492269144235</v>
      </c>
      <c r="H25" s="1">
        <v>44</v>
      </c>
      <c r="I25" s="1">
        <v>0</v>
      </c>
      <c r="J25" s="1">
        <v>377.88174438476563</v>
      </c>
      <c r="K25" s="1">
        <v>2120.68603515625</v>
      </c>
      <c r="L25" s="1">
        <v>0</v>
      </c>
      <c r="M25" s="1">
        <v>1664.035888671875</v>
      </c>
      <c r="N25" s="1">
        <v>453.16970825195313</v>
      </c>
      <c r="O25">
        <f t="shared" si="3"/>
        <v>0.82181155620382829</v>
      </c>
      <c r="P25">
        <f t="shared" si="4"/>
        <v>1</v>
      </c>
      <c r="Q25">
        <f t="shared" si="5"/>
        <v>0.72766830851608399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0.72766830851608399</v>
      </c>
      <c r="Y25">
        <f t="shared" si="9"/>
        <v>0.21533133095334853</v>
      </c>
      <c r="Z25">
        <f>($K$25-M25)/M25</f>
        <v>0.27442325588833505</v>
      </c>
      <c r="AA25" s="1">
        <v>4.6487219631671906E-2</v>
      </c>
      <c r="AB25" s="1">
        <v>0.5</v>
      </c>
      <c r="AC25">
        <f t="shared" si="11"/>
        <v>1.471486526749256E-2</v>
      </c>
      <c r="AD25">
        <f t="shared" si="12"/>
        <v>0.53788655792952955</v>
      </c>
      <c r="AE25">
        <f t="shared" si="13"/>
        <v>1.8127335967869718</v>
      </c>
      <c r="AF25">
        <f t="shared" si="14"/>
        <v>23.001623153686523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22.877187728881836</v>
      </c>
      <c r="AL25" s="1">
        <v>23.001623153686523</v>
      </c>
      <c r="AM25" s="1">
        <v>23.025379180908203</v>
      </c>
      <c r="AN25" s="1">
        <v>399.99673461914063</v>
      </c>
      <c r="AO25" s="1">
        <v>400.54443359375</v>
      </c>
      <c r="AP25" s="1">
        <v>9.6031103134155273</v>
      </c>
      <c r="AQ25" s="1">
        <v>9.816258430480957</v>
      </c>
      <c r="AR25" s="1">
        <v>35.207344055175781</v>
      </c>
      <c r="AS25" s="1">
        <v>35.988792419433594</v>
      </c>
      <c r="AT25" s="1">
        <v>499.75250244140625</v>
      </c>
      <c r="AU25" s="1">
        <v>0</v>
      </c>
      <c r="AV25" s="1">
        <v>0.47751659154891968</v>
      </c>
      <c r="AW25" s="1">
        <v>102.61192321777344</v>
      </c>
      <c r="AX25" s="1">
        <v>1.4480899572372437</v>
      </c>
      <c r="AY25" s="1">
        <v>6.4733894541859627E-3</v>
      </c>
      <c r="AZ25" s="1">
        <v>0.66666668653488159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2.4987625122070307</v>
      </c>
      <c r="BH25">
        <f t="shared" si="18"/>
        <v>5.3788655792952951E-4</v>
      </c>
      <c r="BI25">
        <f t="shared" si="19"/>
        <v>296.1516231536865</v>
      </c>
      <c r="BJ25">
        <f t="shared" si="20"/>
        <v>296.02718772888181</v>
      </c>
      <c r="BK25">
        <f t="shared" si="21"/>
        <v>0</v>
      </c>
      <c r="BL25">
        <f t="shared" si="22"/>
        <v>-0.10047548195648322</v>
      </c>
      <c r="BM25">
        <f t="shared" si="23"/>
        <v>2.8199987531413049</v>
      </c>
      <c r="BN25">
        <f t="shared" si="24"/>
        <v>27.482174241646533</v>
      </c>
      <c r="BO25">
        <f t="shared" si="25"/>
        <v>17.665915811165576</v>
      </c>
      <c r="BP25">
        <f t="shared" si="26"/>
        <v>22.93940544128418</v>
      </c>
      <c r="BQ25">
        <f t="shared" si="27"/>
        <v>2.8093968496752897</v>
      </c>
      <c r="BR25">
        <f t="shared" si="28"/>
        <v>2.9879877204713894E-2</v>
      </c>
      <c r="BS25">
        <f t="shared" si="29"/>
        <v>1.0072651563543331</v>
      </c>
      <c r="BT25">
        <f t="shared" si="30"/>
        <v>1.8021316933209566</v>
      </c>
      <c r="BU25">
        <f t="shared" si="31"/>
        <v>1.8683561860234198E-2</v>
      </c>
      <c r="BV25">
        <f t="shared" si="32"/>
        <v>48.510291828038703</v>
      </c>
      <c r="BW25">
        <f t="shared" si="33"/>
        <v>1.1802808453729041</v>
      </c>
      <c r="BX25">
        <f t="shared" si="34"/>
        <v>34.707746497632606</v>
      </c>
      <c r="BY25">
        <f t="shared" si="35"/>
        <v>400.77462602420724</v>
      </c>
      <c r="BZ25">
        <f t="shared" si="36"/>
        <v>-1.3717850759426603E-3</v>
      </c>
      <c r="CA25">
        <f t="shared" si="37"/>
        <v>1742.8042907714844</v>
      </c>
      <c r="CB25">
        <f t="shared" si="38"/>
        <v>0</v>
      </c>
      <c r="CC25">
        <f t="shared" si="39"/>
        <v>1664.035888671875</v>
      </c>
      <c r="CD25">
        <f t="shared" si="40"/>
        <v>0.94146272108859996</v>
      </c>
      <c r="CE25">
        <f t="shared" si="41"/>
        <v>0.26202032488813209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2020_06_02_1800_5_basil_20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2020-02-07T12:01:43Z</dcterms:created>
  <dcterms:modified xsi:type="dcterms:W3CDTF">2020-02-13T09:42:11Z</dcterms:modified>
</cp:coreProperties>
</file>